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e\Documents\VOG\Rorts Central\24.10.2021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E26" i="1" l="1"/>
  <c r="L44" i="1"/>
  <c r="AE43" i="1"/>
  <c r="AE42" i="1"/>
  <c r="AE41" i="1"/>
  <c r="AE40" i="1"/>
  <c r="AE39" i="1"/>
  <c r="AE38" i="1"/>
  <c r="AE37" i="1"/>
  <c r="AE36" i="1"/>
  <c r="AE35" i="1"/>
  <c r="AE25" i="1"/>
  <c r="AE16" i="1"/>
  <c r="AE15" i="1"/>
  <c r="AE14" i="1"/>
  <c r="AE13" i="1"/>
  <c r="AE12" i="1"/>
  <c r="Y44" i="1"/>
  <c r="Z44" i="1"/>
  <c r="Y24" i="1"/>
  <c r="Y29" i="1" s="1"/>
  <c r="Y18" i="1"/>
  <c r="R18" i="1"/>
  <c r="R29" i="1"/>
  <c r="R24" i="1"/>
  <c r="R44" i="1"/>
  <c r="L24" i="1" l="1"/>
  <c r="L29" i="1" s="1"/>
  <c r="L18" i="1"/>
  <c r="AK43" i="1"/>
  <c r="AF42" i="1"/>
  <c r="AF41" i="1"/>
  <c r="AK41" i="1" s="1"/>
  <c r="AF40" i="1"/>
  <c r="AF39" i="1"/>
  <c r="AK39" i="1" s="1"/>
  <c r="AF38" i="1"/>
  <c r="AF37" i="1"/>
  <c r="AF36" i="1"/>
  <c r="AF35" i="1"/>
  <c r="AK35" i="1" s="1"/>
  <c r="AF26" i="1"/>
  <c r="AF25" i="1"/>
  <c r="AF16" i="1"/>
  <c r="AF15" i="1"/>
  <c r="AF14" i="1"/>
  <c r="AK14" i="1" s="1"/>
  <c r="AF13" i="1"/>
  <c r="AF12" i="1"/>
  <c r="AF18" i="1" s="1"/>
  <c r="I44" i="1"/>
  <c r="I41" i="1"/>
  <c r="I39" i="1"/>
  <c r="I37" i="1"/>
  <c r="I35" i="1"/>
  <c r="H44" i="1"/>
  <c r="I42" i="1" s="1"/>
  <c r="G44" i="1"/>
  <c r="H24" i="1"/>
  <c r="G24" i="1"/>
  <c r="G18" i="1"/>
  <c r="B44" i="1"/>
  <c r="AE44" i="1" s="1"/>
  <c r="B24" i="1"/>
  <c r="B29" i="1" s="1"/>
  <c r="B18" i="1"/>
  <c r="C44" i="1"/>
  <c r="D42" i="1" s="1"/>
  <c r="C24" i="1"/>
  <c r="AF24" i="1" s="1"/>
  <c r="C18" i="1"/>
  <c r="D16" i="1" s="1"/>
  <c r="AI44" i="1"/>
  <c r="AI29" i="1"/>
  <c r="AI18" i="1"/>
  <c r="AL16" i="1" s="1"/>
  <c r="AK42" i="1"/>
  <c r="AK40" i="1"/>
  <c r="AK38" i="1"/>
  <c r="AK36" i="1"/>
  <c r="AK26" i="1"/>
  <c r="AK16" i="1"/>
  <c r="AK13" i="1"/>
  <c r="M44" i="1"/>
  <c r="N40" i="1" s="1"/>
  <c r="M29" i="1"/>
  <c r="N24" i="1" s="1"/>
  <c r="M18" i="1"/>
  <c r="N18" i="1" s="1"/>
  <c r="S44" i="1"/>
  <c r="T42" i="1" s="1"/>
  <c r="Z29" i="1"/>
  <c r="AA26" i="1" s="1"/>
  <c r="AA44" i="1"/>
  <c r="AA42" i="1"/>
  <c r="AA41" i="1"/>
  <c r="AA40" i="1"/>
  <c r="AA39" i="1"/>
  <c r="AA38" i="1"/>
  <c r="AA37" i="1"/>
  <c r="AA36" i="1"/>
  <c r="AA35" i="1"/>
  <c r="S29" i="1"/>
  <c r="T24" i="1" s="1"/>
  <c r="S18" i="1"/>
  <c r="T14" i="1" s="1"/>
  <c r="Z18" i="1"/>
  <c r="AA14" i="1" s="1"/>
  <c r="AF29" i="1" l="1"/>
  <c r="AG24" i="1" s="1"/>
  <c r="AK24" i="1"/>
  <c r="D37" i="1"/>
  <c r="D41" i="1"/>
  <c r="AE24" i="1"/>
  <c r="AE29" i="1" s="1"/>
  <c r="D36" i="1"/>
  <c r="D40" i="1"/>
  <c r="AE18" i="1"/>
  <c r="I36" i="1"/>
  <c r="I38" i="1"/>
  <c r="I40" i="1"/>
  <c r="G29" i="1"/>
  <c r="AF44" i="1"/>
  <c r="AK12" i="1"/>
  <c r="D35" i="1"/>
  <c r="D39" i="1"/>
  <c r="D44" i="1"/>
  <c r="D38" i="1"/>
  <c r="D14" i="1"/>
  <c r="C29" i="1"/>
  <c r="D15" i="1"/>
  <c r="D13" i="1"/>
  <c r="D18" i="1"/>
  <c r="N12" i="1"/>
  <c r="D12" i="1"/>
  <c r="AA24" i="1"/>
  <c r="AA29" i="1"/>
  <c r="AA25" i="1"/>
  <c r="N25" i="1"/>
  <c r="N39" i="1"/>
  <c r="AA12" i="1"/>
  <c r="T29" i="1"/>
  <c r="T37" i="1"/>
  <c r="N38" i="1"/>
  <c r="T26" i="1"/>
  <c r="T36" i="1"/>
  <c r="AG26" i="1"/>
  <c r="N35" i="1"/>
  <c r="T15" i="1"/>
  <c r="AA18" i="1"/>
  <c r="T13" i="1"/>
  <c r="AA16" i="1"/>
  <c r="T12" i="1"/>
  <c r="T18" i="1"/>
  <c r="T41" i="1"/>
  <c r="AA13" i="1"/>
  <c r="T16" i="1"/>
  <c r="T40" i="1"/>
  <c r="N16" i="1"/>
  <c r="N44" i="1"/>
  <c r="AL15" i="1"/>
  <c r="AK25" i="1"/>
  <c r="T39" i="1"/>
  <c r="N14" i="1"/>
  <c r="N37" i="1"/>
  <c r="AG41" i="1"/>
  <c r="AL13" i="1"/>
  <c r="AL18" i="1"/>
  <c r="N15" i="1"/>
  <c r="N42" i="1"/>
  <c r="AK15" i="1"/>
  <c r="AL14" i="1"/>
  <c r="AA15" i="1"/>
  <c r="T25" i="1"/>
  <c r="T44" i="1"/>
  <c r="N29" i="1"/>
  <c r="N41" i="1"/>
  <c r="T38" i="1"/>
  <c r="N13" i="1"/>
  <c r="N26" i="1"/>
  <c r="N36" i="1"/>
  <c r="AL12" i="1"/>
  <c r="T35" i="1"/>
  <c r="D25" i="1" l="1"/>
  <c r="D29" i="1"/>
  <c r="D26" i="1"/>
  <c r="D24" i="1"/>
  <c r="AG29" i="1"/>
  <c r="AG25" i="1"/>
  <c r="AK29" i="1"/>
  <c r="AG42" i="1"/>
  <c r="AG37" i="1"/>
  <c r="AG40" i="1"/>
  <c r="AK18" i="1"/>
  <c r="AG17" i="1"/>
  <c r="AG13" i="1"/>
  <c r="AG18" i="1"/>
  <c r="AG14" i="1"/>
  <c r="AG16" i="1"/>
  <c r="AG12" i="1"/>
  <c r="AF19" i="1"/>
  <c r="AG19" i="1" s="1"/>
  <c r="AK44" i="1"/>
  <c r="AG44" i="1"/>
  <c r="AG35" i="1"/>
  <c r="AG15" i="1"/>
  <c r="AG36" i="1"/>
  <c r="AG39" i="1"/>
  <c r="AG38" i="1"/>
  <c r="H47" i="1"/>
  <c r="H29" i="1"/>
  <c r="I26" i="1" s="1"/>
  <c r="H18" i="1"/>
  <c r="I13" i="1" s="1"/>
  <c r="I12" i="1" l="1"/>
  <c r="I16" i="1"/>
  <c r="I25" i="1"/>
  <c r="I14" i="1"/>
  <c r="I15" i="1"/>
  <c r="I18" i="1"/>
  <c r="I29" i="1"/>
  <c r="I24" i="1"/>
</calcChain>
</file>

<file path=xl/sharedStrings.xml><?xml version="1.0" encoding="utf-8"?>
<sst xmlns="http://schemas.openxmlformats.org/spreadsheetml/2006/main" count="147" uniqueCount="40">
  <si>
    <t>Independent</t>
  </si>
  <si>
    <t>Labor</t>
  </si>
  <si>
    <t>Liberal</t>
  </si>
  <si>
    <t>LNP</t>
  </si>
  <si>
    <t>National</t>
  </si>
  <si>
    <t>Coalition</t>
  </si>
  <si>
    <t>By State</t>
  </si>
  <si>
    <t>NSW</t>
  </si>
  <si>
    <t>NT</t>
  </si>
  <si>
    <t>Norfolk Island</t>
  </si>
  <si>
    <t>SA</t>
  </si>
  <si>
    <t>WA</t>
  </si>
  <si>
    <t xml:space="preserve"> </t>
  </si>
  <si>
    <t>BBRF Round 4</t>
  </si>
  <si>
    <t>Source Awarded grants Taken from Business.gov.au</t>
  </si>
  <si>
    <t>%age</t>
  </si>
  <si>
    <t>QLD</t>
  </si>
  <si>
    <t>Liberal.</t>
  </si>
  <si>
    <t>BBRF Round 3</t>
  </si>
  <si>
    <t>BBRF round 5</t>
  </si>
  <si>
    <t>TAS</t>
  </si>
  <si>
    <t>VIC</t>
  </si>
  <si>
    <t>Value</t>
  </si>
  <si>
    <t>By Further Political affiliations</t>
  </si>
  <si>
    <t>Averages Per seat</t>
  </si>
  <si>
    <t>HOR Seats Held</t>
  </si>
  <si>
    <t>Seats per State/Territory</t>
  </si>
  <si>
    <t>ACT</t>
  </si>
  <si>
    <t>BBRF Round 2</t>
  </si>
  <si>
    <t>V alue</t>
  </si>
  <si>
    <t>Summary BBRF Rounds 1 to 5 Infrastructure Stream</t>
  </si>
  <si>
    <t>BBRF Round 1</t>
  </si>
  <si>
    <t>No of grants</t>
  </si>
  <si>
    <t>Note 135 grants miss one which was Liberal/independent</t>
  </si>
  <si>
    <t>Grant Totals</t>
  </si>
  <si>
    <t>Summary BBRF Rounds 1 to 5</t>
  </si>
  <si>
    <t>In Tasmania. 0.5 allocated to each</t>
  </si>
  <si>
    <t>See Working spreadsheet for each round</t>
  </si>
  <si>
    <t>Prepared by Vince O'Grady October 2021</t>
  </si>
  <si>
    <t>www.thevogfiles.com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</si>
</sst>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[Red]\(&quot;$&quot;#,##0\)"/>
    <numFmt numFmtId="165" formatCode="&quot;$&quot;#,##0"/>
    <numFmt numFmtId="166" formatCode="&quot;$&quot;#,##0.00"/>
  </numFmts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165" fontId="0" fillId="0" borderId="0" xfId="0" applyNumberFormat="1"/>
    <xf numFmtId="10" fontId="0" fillId="0" borderId="0" xfId="0" applyNumberFormat="1"/>
    <xf numFmtId="165" fontId="0" fillId="0" borderId="0" xfId="0" applyNumberFormat="1" applyAlignment="1">
      <alignment wrapText="1"/>
    </xf>
    <xf numFmtId="3" fontId="0" fillId="0" borderId="0" xfId="0" applyNumberFormat="1"/>
    <xf numFmtId="164" fontId="0" fillId="0" borderId="0" xfId="0" applyNumberFormat="1"/>
    <xf numFmtId="164" fontId="0" fillId="0" borderId="0" xfId="0" applyNumberFormat="1"/>
    <xf numFmtId="1" fontId="0" fillId="0" borderId="0" xfId="0" applyNumberFormat="1"/>
    <xf numFmtId="0" fontId="1" fillId="0" borderId="0" xfId="1" applyAlignment="1" applyProtection="1"/>
    <xf numFmtId="0" fontId="2" fillId="0" borderId="0" xfId="0" applyFont="1"/>
    <xf numFmtId="166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BBRF Infrastructure Stream Rounds 1 to 5 value $1.123,931,958.00</c:v>
          </c:tx>
          <c:dLbls>
            <c:dLbl>
              <c:idx val="0"/>
              <c:layout>
                <c:manualLayout>
                  <c:x val="-0.19900426286605627"/>
                  <c:y val="-0.254282797983585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Sheet1!$AD$24:$AD$26</c:f>
              <c:strCache>
                <c:ptCount val="3"/>
                <c:pt idx="0">
                  <c:v>Coalition</c:v>
                </c:pt>
                <c:pt idx="1">
                  <c:v>Labor</c:v>
                </c:pt>
                <c:pt idx="2">
                  <c:v>Independent</c:v>
                </c:pt>
              </c:strCache>
            </c:strRef>
          </c:cat>
          <c:val>
            <c:numRef>
              <c:f>Sheet1!$AF$24:$AF$26</c:f>
              <c:numCache>
                <c:formatCode>"$"#,##0.00</c:formatCode>
                <c:ptCount val="3"/>
                <c:pt idx="0">
                  <c:v>883766437</c:v>
                </c:pt>
                <c:pt idx="1">
                  <c:v>167233999</c:v>
                </c:pt>
                <c:pt idx="2">
                  <c:v>72931522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v>BBRF Infrastructure Stream Grants awarded Rounds 1 to 5 Total Grants 718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Sheet1!$AD$24:$AD$26</c:f>
              <c:strCache>
                <c:ptCount val="3"/>
                <c:pt idx="0">
                  <c:v>Coalition</c:v>
                </c:pt>
                <c:pt idx="1">
                  <c:v>Labor</c:v>
                </c:pt>
                <c:pt idx="2">
                  <c:v>Independent</c:v>
                </c:pt>
              </c:strCache>
            </c:strRef>
          </c:cat>
          <c:val>
            <c:numRef>
              <c:f>Sheet1!$AE$24:$AE$26</c:f>
              <c:numCache>
                <c:formatCode>0</c:formatCode>
                <c:ptCount val="3"/>
                <c:pt idx="0">
                  <c:v>553.5</c:v>
                </c:pt>
                <c:pt idx="1">
                  <c:v>120</c:v>
                </c:pt>
                <c:pt idx="2">
                  <c:v>44.5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BBRF Infrastructure Stream Rounds 1 to 5 Grants awarded by Political Party by Total Value $1,123,931,958.00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923096206760116"/>
          <c:y val="9.0109635017961293E-2"/>
          <c:w val="0.72969575678040244"/>
          <c:h val="0.89814814814814814"/>
        </c:manualLayout>
      </c:layout>
      <c:pie3DChart>
        <c:varyColors val="1"/>
        <c:ser>
          <c:idx val="0"/>
          <c:order val="0"/>
          <c:tx>
            <c:v>BBRF Infrastructure Stream Rounds 1 to 5 Grants awarded by Political Party by number</c:v>
          </c:tx>
          <c:dLbls>
            <c:dLbl>
              <c:idx val="1"/>
              <c:layout>
                <c:manualLayout>
                  <c:x val="-9.5669623575534074E-2"/>
                  <c:y val="7.69949794310576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3821576675757877"/>
                  <c:y val="-0.234435529156319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0694441675803183"/>
                  <c:y val="-0.246871470611628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5656575724352058E-2"/>
                  <c:y val="9.0392203351760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Sheet1!$AD$12:$AD$16</c:f>
              <c:strCache>
                <c:ptCount val="5"/>
                <c:pt idx="0">
                  <c:v>Independent</c:v>
                </c:pt>
                <c:pt idx="1">
                  <c:v>Labor</c:v>
                </c:pt>
                <c:pt idx="2">
                  <c:v>Liberal</c:v>
                </c:pt>
                <c:pt idx="3">
                  <c:v>LNP</c:v>
                </c:pt>
                <c:pt idx="4">
                  <c:v>National</c:v>
                </c:pt>
              </c:strCache>
            </c:strRef>
          </c:cat>
          <c:val>
            <c:numRef>
              <c:f>Sheet1!$AF$12:$AF$16</c:f>
              <c:numCache>
                <c:formatCode>"$"#,##0</c:formatCode>
                <c:ptCount val="5"/>
                <c:pt idx="0">
                  <c:v>72931522</c:v>
                </c:pt>
                <c:pt idx="1">
                  <c:v>167233999</c:v>
                </c:pt>
                <c:pt idx="2">
                  <c:v>368952878</c:v>
                </c:pt>
                <c:pt idx="3">
                  <c:v>238826820</c:v>
                </c:pt>
                <c:pt idx="4">
                  <c:v>275986739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552450</xdr:colOff>
      <xdr:row>33</xdr:row>
      <xdr:rowOff>123825</xdr:rowOff>
    </xdr:from>
    <xdr:to>
      <xdr:col>52</xdr:col>
      <xdr:colOff>142875</xdr:colOff>
      <xdr:row>61</xdr:row>
      <xdr:rowOff>85724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38</xdr:col>
      <xdr:colOff>600075</xdr:colOff>
      <xdr:row>62</xdr:row>
      <xdr:rowOff>76200</xdr:rowOff>
    </xdr:from>
    <xdr:to>
      <xdr:col>52</xdr:col>
      <xdr:colOff>47625</xdr:colOff>
      <xdr:row>90</xdr:row>
      <xdr:rowOff>133349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38</xdr:col>
      <xdr:colOff>447674</xdr:colOff>
      <xdr:row>1</xdr:row>
      <xdr:rowOff>95250</xdr:rowOff>
    </xdr:from>
    <xdr:to>
      <xdr:col>52</xdr:col>
      <xdr:colOff>190499</xdr:colOff>
      <xdr:row>32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0.86828</cdr:y>
    </cdr:from>
    <cdr:to>
      <cdr:x>0.45726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572000"/>
          <a:ext cx="3209925" cy="686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AU" sz="1100"/>
            <a:t>Prepared by Vince O'Grady October 2021</a:t>
          </a:r>
        </a:p>
        <a:p xmlns:a="http://schemas.openxmlformats.org/drawingml/2006/main">
          <a:r>
            <a:rPr lang="en-AU" sz="1100" b="1"/>
            <a:t>www.thevogfiles.com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0.86511</cdr:y>
    </cdr:from>
    <cdr:to>
      <cdr:x>0.45602</cdr:x>
      <cdr:y>0.9947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581525"/>
          <a:ext cx="3209925" cy="686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AU" sz="1100"/>
            <a:t>Prepared by Vince O'Grady October 2021</a:t>
          </a:r>
        </a:p>
        <a:p xmlns:a="http://schemas.openxmlformats.org/drawingml/2006/main">
          <a:r>
            <a:rPr lang="en-AU" sz="1100" b="1"/>
            <a:t>www.thevogfiles.com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0.25316</cdr:x>
      <cdr:y>0.28409</cdr:y>
    </cdr:from>
    <cdr:to>
      <cdr:x>0.36364</cdr:x>
      <cdr:y>0.3447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95501" y="1428749"/>
          <a:ext cx="9144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0.36364</cdr:x>
      <cdr:y>0.33345</cdr:y>
    </cdr:from>
    <cdr:to>
      <cdr:x>0.46951</cdr:x>
      <cdr:y>0.44709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009901" y="2004145"/>
          <a:ext cx="876300" cy="6829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100"/>
            <a:t>10 Seats</a:t>
          </a:r>
        </a:p>
        <a:p xmlns:a="http://schemas.openxmlformats.org/drawingml/2006/main">
          <a:r>
            <a:rPr lang="en-AU" sz="1100"/>
            <a:t>24.56%</a:t>
          </a:r>
        </a:p>
      </cdr:txBody>
    </cdr:sp>
  </cdr:relSizeAnchor>
  <cdr:relSizeAnchor xmlns:cdr="http://schemas.openxmlformats.org/drawingml/2006/chartDrawing">
    <cdr:from>
      <cdr:x>0.31991</cdr:x>
      <cdr:y>0.43251</cdr:y>
    </cdr:from>
    <cdr:to>
      <cdr:x>0.43038</cdr:x>
      <cdr:y>0.55941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647951" y="2599529"/>
          <a:ext cx="914400" cy="762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100"/>
            <a:t>23 Seats</a:t>
          </a:r>
        </a:p>
        <a:p xmlns:a="http://schemas.openxmlformats.org/drawingml/2006/main">
          <a:r>
            <a:rPr lang="en-AU" sz="1100"/>
            <a:t>21.25%</a:t>
          </a:r>
        </a:p>
      </cdr:txBody>
    </cdr:sp>
  </cdr:relSizeAnchor>
  <cdr:relSizeAnchor xmlns:cdr="http://schemas.openxmlformats.org/drawingml/2006/chartDrawing">
    <cdr:from>
      <cdr:x>0.55121</cdr:x>
      <cdr:y>0.48381</cdr:y>
    </cdr:from>
    <cdr:to>
      <cdr:x>0.64787</cdr:x>
      <cdr:y>0.58608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562476" y="2907812"/>
          <a:ext cx="800100" cy="6146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100"/>
            <a:t>44</a:t>
          </a:r>
          <a:r>
            <a:rPr lang="en-AU" sz="1100" baseline="0"/>
            <a:t> Seats</a:t>
          </a:r>
        </a:p>
        <a:p xmlns:a="http://schemas.openxmlformats.org/drawingml/2006/main">
          <a:r>
            <a:rPr lang="en-AU" sz="1100" baseline="0"/>
            <a:t>32.83%</a:t>
          </a:r>
          <a:endParaRPr lang="en-AU" sz="1100"/>
        </a:p>
      </cdr:txBody>
    </cdr:sp>
  </cdr:relSizeAnchor>
  <cdr:relSizeAnchor xmlns:cdr="http://schemas.openxmlformats.org/drawingml/2006/chartDrawing">
    <cdr:from>
      <cdr:x>0.59033</cdr:x>
      <cdr:y>0.3439</cdr:y>
    </cdr:from>
    <cdr:to>
      <cdr:x>0.67894</cdr:x>
      <cdr:y>0.45401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886326" y="2066926"/>
          <a:ext cx="733426" cy="661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100"/>
            <a:t>68 Seats</a:t>
          </a:r>
        </a:p>
        <a:p xmlns:a="http://schemas.openxmlformats.org/drawingml/2006/main">
          <a:r>
            <a:rPr lang="en-AU" sz="1100"/>
            <a:t>14.88%</a:t>
          </a:r>
        </a:p>
      </cdr:txBody>
    </cdr:sp>
  </cdr:relSizeAnchor>
  <cdr:relSizeAnchor xmlns:cdr="http://schemas.openxmlformats.org/drawingml/2006/chartDrawing">
    <cdr:from>
      <cdr:x>0.51554</cdr:x>
      <cdr:y>0.27779</cdr:y>
    </cdr:from>
    <cdr:to>
      <cdr:x>0.6122</cdr:x>
      <cdr:y>0.37438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267201" y="1669616"/>
          <a:ext cx="800100" cy="5805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100"/>
            <a:t>6 Seats</a:t>
          </a:r>
        </a:p>
        <a:p xmlns:a="http://schemas.openxmlformats.org/drawingml/2006/main">
          <a:r>
            <a:rPr lang="en-AU" sz="1100"/>
            <a:t>6.49%</a:t>
          </a:r>
        </a:p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0.02762</cdr:x>
      <cdr:y>0.87716</cdr:y>
    </cdr:from>
    <cdr:to>
      <cdr:x>0.41542</cdr:x>
      <cdr:y>0.99135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228601" y="4829176"/>
          <a:ext cx="3209925" cy="628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100"/>
            <a:t>Prepared by Vince O'Grady October 2021</a:t>
          </a:r>
        </a:p>
        <a:p xmlns:a="http://schemas.openxmlformats.org/drawingml/2006/main">
          <a:r>
            <a:rPr lang="en-AU" sz="1100" b="1"/>
            <a:t>www.thevogfiles.com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5"/>
  <sheetViews>
    <sheetView tabSelected="1" topLeftCell="AD1" workbookViewId="0">
      <selection activeCell="AW65" sqref="AW65"/>
    </sheetView>
  </sheetViews>
  <sheetFormatPr defaultRowHeight="15" x14ac:dyDescent="0.25"/>
  <cols>
    <col min="1" max="2" width="16.85546875" customWidth="1"/>
    <col min="3" max="3" width="12.85546875" bestFit="1" customWidth="1"/>
    <col min="4" max="10" width="12.85546875" customWidth="1"/>
    <col min="11" max="11" width="21" bestFit="1" customWidth="1"/>
    <col min="12" max="12" width="21" customWidth="1"/>
    <col min="13" max="13" width="12.140625" bestFit="1" customWidth="1"/>
    <col min="17" max="18" width="20.28515625" customWidth="1"/>
    <col min="19" max="19" width="13.140625" bestFit="1" customWidth="1"/>
    <col min="24" max="24" width="21" bestFit="1" customWidth="1"/>
    <col min="25" max="25" width="21" customWidth="1"/>
    <col min="26" max="26" width="12.140625" bestFit="1" customWidth="1"/>
    <col min="30" max="30" width="21" bestFit="1" customWidth="1"/>
    <col min="31" max="31" width="21" customWidth="1"/>
    <col min="32" max="32" width="26.85546875" bestFit="1" customWidth="1"/>
    <col min="35" max="35" width="17.7109375" customWidth="1"/>
    <col min="37" max="37" width="11.140625" bestFit="1" customWidth="1"/>
  </cols>
  <sheetData>
    <row r="1" spans="1:38" x14ac:dyDescent="0.25">
      <c r="A1" t="s">
        <v>30</v>
      </c>
    </row>
    <row r="2" spans="1:38" x14ac:dyDescent="0.25">
      <c r="A2" t="s">
        <v>14</v>
      </c>
    </row>
    <row r="3" spans="1:38" x14ac:dyDescent="0.25">
      <c r="A3" t="s">
        <v>37</v>
      </c>
    </row>
    <row r="4" spans="1:38" x14ac:dyDescent="0.25">
      <c r="A4" t="s">
        <v>38</v>
      </c>
    </row>
    <row r="5" spans="1:38" x14ac:dyDescent="0.25">
      <c r="A5" s="8" t="s">
        <v>39</v>
      </c>
    </row>
    <row r="6" spans="1:38" x14ac:dyDescent="0.25">
      <c r="F6" t="s">
        <v>33</v>
      </c>
    </row>
    <row r="7" spans="1:38" x14ac:dyDescent="0.25">
      <c r="F7" t="s">
        <v>36</v>
      </c>
    </row>
    <row r="10" spans="1:38" ht="18.75" x14ac:dyDescent="0.3">
      <c r="A10" s="9" t="s">
        <v>31</v>
      </c>
      <c r="F10" s="9" t="s">
        <v>28</v>
      </c>
      <c r="K10" s="9" t="s">
        <v>18</v>
      </c>
      <c r="Q10" s="9" t="s">
        <v>13</v>
      </c>
      <c r="Z10" s="9" t="s">
        <v>19</v>
      </c>
      <c r="AF10" s="9" t="s">
        <v>35</v>
      </c>
      <c r="AK10" t="s">
        <v>24</v>
      </c>
    </row>
    <row r="11" spans="1:38" x14ac:dyDescent="0.25">
      <c r="B11" t="s">
        <v>32</v>
      </c>
      <c r="C11" t="s">
        <v>29</v>
      </c>
      <c r="D11" t="s">
        <v>15</v>
      </c>
      <c r="E11" s="6"/>
      <c r="G11" t="s">
        <v>32</v>
      </c>
      <c r="H11" t="s">
        <v>22</v>
      </c>
      <c r="I11" t="s">
        <v>15</v>
      </c>
      <c r="L11" t="s">
        <v>32</v>
      </c>
      <c r="M11" t="s">
        <v>22</v>
      </c>
      <c r="N11" t="s">
        <v>15</v>
      </c>
      <c r="R11" t="s">
        <v>32</v>
      </c>
      <c r="S11" t="s">
        <v>22</v>
      </c>
      <c r="T11" t="s">
        <v>15</v>
      </c>
      <c r="Y11" t="s">
        <v>32</v>
      </c>
      <c r="Z11" t="s">
        <v>22</v>
      </c>
      <c r="AA11" t="s">
        <v>15</v>
      </c>
      <c r="AE11" t="s">
        <v>34</v>
      </c>
      <c r="AF11" t="s">
        <v>22</v>
      </c>
      <c r="AG11" t="s">
        <v>15</v>
      </c>
      <c r="AI11" t="s">
        <v>25</v>
      </c>
    </row>
    <row r="12" spans="1:38" x14ac:dyDescent="0.25">
      <c r="A12" t="s">
        <v>0</v>
      </c>
      <c r="B12">
        <v>5</v>
      </c>
      <c r="C12" s="1">
        <v>7092296</v>
      </c>
      <c r="D12" s="2">
        <f>+C12/$C$18</f>
        <v>3.2308660966396993E-2</v>
      </c>
      <c r="F12" t="s">
        <v>0</v>
      </c>
      <c r="G12">
        <v>7.5</v>
      </c>
      <c r="H12" s="1">
        <v>15613466</v>
      </c>
      <c r="I12" s="2">
        <f>+H12/$H$18</f>
        <v>7.4994717672503958E-2</v>
      </c>
      <c r="K12" t="s">
        <v>0</v>
      </c>
      <c r="L12">
        <v>14</v>
      </c>
      <c r="M12" s="1">
        <v>6115917</v>
      </c>
      <c r="N12" s="2">
        <f>+M12/$M$18</f>
        <v>3.0976386156505675E-2</v>
      </c>
      <c r="Q12" t="s">
        <v>0</v>
      </c>
      <c r="R12">
        <v>4</v>
      </c>
      <c r="S12" s="1">
        <v>11355091</v>
      </c>
      <c r="T12" s="2">
        <f>+S12/$S$18</f>
        <v>5.5382989299204537E-2</v>
      </c>
      <c r="X12" t="s">
        <v>0</v>
      </c>
      <c r="Y12">
        <v>14</v>
      </c>
      <c r="Z12" s="1">
        <v>32754752</v>
      </c>
      <c r="AA12" s="2">
        <f>+Z12/$Z$18</f>
        <v>0.11142575029975557</v>
      </c>
      <c r="AD12" t="s">
        <v>0</v>
      </c>
      <c r="AE12" s="7">
        <f>+B12+G12+L12+R12+Y12</f>
        <v>44.5</v>
      </c>
      <c r="AF12" s="1">
        <f>+C12+H12+M12+S12+Z12</f>
        <v>72931522</v>
      </c>
      <c r="AG12" s="2">
        <f>+AF12/$AF$18</f>
        <v>6.4889623861020235E-2</v>
      </c>
      <c r="AI12">
        <v>6</v>
      </c>
      <c r="AK12" s="1">
        <f>+AF12/AI12</f>
        <v>12155253.666666666</v>
      </c>
      <c r="AL12" s="2">
        <f>+AI12/$AI$18</f>
        <v>3.9735099337748346E-2</v>
      </c>
    </row>
    <row r="13" spans="1:38" x14ac:dyDescent="0.25">
      <c r="A13" t="s">
        <v>1</v>
      </c>
      <c r="B13">
        <v>27</v>
      </c>
      <c r="C13" s="1">
        <v>42181832</v>
      </c>
      <c r="D13" s="2">
        <f t="shared" ref="D13:D16" si="0">+C13/$C$18</f>
        <v>0.1921575902965014</v>
      </c>
      <c r="F13" t="s">
        <v>1</v>
      </c>
      <c r="G13">
        <v>28</v>
      </c>
      <c r="H13" s="1">
        <v>37857171</v>
      </c>
      <c r="I13" s="2">
        <f t="shared" ref="I13:I16" si="1">+H13/$H$18</f>
        <v>0.18183584932549277</v>
      </c>
      <c r="K13" t="s">
        <v>1</v>
      </c>
      <c r="L13">
        <v>30</v>
      </c>
      <c r="M13" s="1">
        <v>23295234</v>
      </c>
      <c r="N13" s="2">
        <f t="shared" ref="N13:N18" si="2">+M13/$M$18</f>
        <v>0.1179875665399253</v>
      </c>
      <c r="Q13" t="s">
        <v>1</v>
      </c>
      <c r="R13">
        <v>5</v>
      </c>
      <c r="S13" s="1">
        <v>17975786</v>
      </c>
      <c r="T13" s="2">
        <f t="shared" ref="T13:T16" si="3">+S13/$S$18</f>
        <v>8.7674573782173193E-2</v>
      </c>
      <c r="X13" t="s">
        <v>1</v>
      </c>
      <c r="Y13">
        <v>30</v>
      </c>
      <c r="Z13" s="1">
        <v>45923976</v>
      </c>
      <c r="AA13" s="2">
        <f t="shared" ref="AA13:AA16" si="4">+Z13/$Z$18</f>
        <v>0.15622507178646833</v>
      </c>
      <c r="AD13" t="s">
        <v>1</v>
      </c>
      <c r="AE13" s="7">
        <f t="shared" ref="AE13:AE16" si="5">+B13+G13+L13+R13+Y13</f>
        <v>120</v>
      </c>
      <c r="AF13" s="1">
        <f t="shared" ref="AF13:AF16" si="6">+C13+H13+M13+S13+Z13</f>
        <v>167233999</v>
      </c>
      <c r="AG13" s="2">
        <f t="shared" ref="AG13:AG19" si="7">+AF13/$AF$18</f>
        <v>0.14879370393345467</v>
      </c>
      <c r="AI13">
        <v>68</v>
      </c>
      <c r="AK13" s="1">
        <f t="shared" ref="AK13:AK16" si="8">+AF13/AI13</f>
        <v>2459323.5147058824</v>
      </c>
      <c r="AL13" s="2">
        <f t="shared" ref="AL13:AL18" si="9">+AI13/$AI$18</f>
        <v>0.45033112582781459</v>
      </c>
    </row>
    <row r="14" spans="1:38" x14ac:dyDescent="0.25">
      <c r="A14" t="s">
        <v>17</v>
      </c>
      <c r="B14">
        <v>40</v>
      </c>
      <c r="C14" s="1">
        <v>80502173</v>
      </c>
      <c r="D14" s="2">
        <f t="shared" si="0"/>
        <v>0.36672431812141487</v>
      </c>
      <c r="F14" t="s">
        <v>17</v>
      </c>
      <c r="G14">
        <v>46.5</v>
      </c>
      <c r="H14" s="1">
        <v>60044595</v>
      </c>
      <c r="I14" s="2">
        <f t="shared" si="1"/>
        <v>0.28840665165472179</v>
      </c>
      <c r="K14" t="s">
        <v>17</v>
      </c>
      <c r="L14">
        <v>64</v>
      </c>
      <c r="M14" s="1">
        <v>67993133</v>
      </c>
      <c r="N14" s="2">
        <f t="shared" si="2"/>
        <v>0.34437706460023071</v>
      </c>
      <c r="Q14" t="s">
        <v>2</v>
      </c>
      <c r="R14">
        <v>28</v>
      </c>
      <c r="S14" s="1">
        <v>57434035</v>
      </c>
      <c r="T14" s="2">
        <f t="shared" si="3"/>
        <v>0.2801270853589054</v>
      </c>
      <c r="X14" t="s">
        <v>2</v>
      </c>
      <c r="Y14">
        <v>70</v>
      </c>
      <c r="Z14" s="1">
        <v>102978942</v>
      </c>
      <c r="AA14" s="2">
        <f t="shared" si="4"/>
        <v>0.35031576112757656</v>
      </c>
      <c r="AD14" t="s">
        <v>2</v>
      </c>
      <c r="AE14" s="7">
        <f t="shared" si="5"/>
        <v>248.5</v>
      </c>
      <c r="AF14" s="1">
        <f t="shared" si="6"/>
        <v>368952878</v>
      </c>
      <c r="AG14" s="2">
        <f t="shared" si="7"/>
        <v>0.32826976346196218</v>
      </c>
      <c r="AI14">
        <v>44</v>
      </c>
      <c r="AK14" s="1">
        <f t="shared" si="8"/>
        <v>8385292.6818181816</v>
      </c>
      <c r="AL14" s="2">
        <f t="shared" si="9"/>
        <v>0.29139072847682118</v>
      </c>
    </row>
    <row r="15" spans="1:38" x14ac:dyDescent="0.25">
      <c r="A15" t="s">
        <v>3</v>
      </c>
      <c r="B15">
        <v>18</v>
      </c>
      <c r="C15" s="1">
        <v>55685054</v>
      </c>
      <c r="D15" s="2">
        <f t="shared" si="0"/>
        <v>0.25367095938769463</v>
      </c>
      <c r="F15" t="s">
        <v>3</v>
      </c>
      <c r="G15">
        <v>30</v>
      </c>
      <c r="H15" s="1">
        <v>45313339</v>
      </c>
      <c r="I15" s="2">
        <f t="shared" si="1"/>
        <v>0.21764937170923246</v>
      </c>
      <c r="K15" t="s">
        <v>3</v>
      </c>
      <c r="L15">
        <v>27</v>
      </c>
      <c r="M15" s="1">
        <v>43814068</v>
      </c>
      <c r="N15" s="2">
        <f t="shared" si="2"/>
        <v>0.22191300003832595</v>
      </c>
      <c r="Q15" t="s">
        <v>3</v>
      </c>
      <c r="R15">
        <v>26</v>
      </c>
      <c r="S15" s="1">
        <v>47970652</v>
      </c>
      <c r="T15" s="2">
        <f t="shared" si="3"/>
        <v>0.23397065742510251</v>
      </c>
      <c r="X15" t="s">
        <v>3</v>
      </c>
      <c r="Y15">
        <v>45</v>
      </c>
      <c r="Z15" s="1">
        <v>46043707</v>
      </c>
      <c r="AA15" s="2">
        <f t="shared" si="4"/>
        <v>0.15663237502323654</v>
      </c>
      <c r="AD15" t="s">
        <v>3</v>
      </c>
      <c r="AE15" s="7">
        <f t="shared" si="5"/>
        <v>146</v>
      </c>
      <c r="AF15" s="1">
        <f t="shared" si="6"/>
        <v>238826820</v>
      </c>
      <c r="AG15" s="2">
        <f t="shared" si="7"/>
        <v>0.21249224056675503</v>
      </c>
      <c r="AI15">
        <v>23</v>
      </c>
      <c r="AK15" s="1">
        <f t="shared" si="8"/>
        <v>10383774.782608695</v>
      </c>
      <c r="AL15" s="2">
        <f t="shared" si="9"/>
        <v>0.15231788079470199</v>
      </c>
    </row>
    <row r="16" spans="1:38" x14ac:dyDescent="0.25">
      <c r="A16" t="s">
        <v>4</v>
      </c>
      <c r="B16">
        <v>20</v>
      </c>
      <c r="C16" s="1">
        <v>34055511</v>
      </c>
      <c r="D16" s="2">
        <f t="shared" si="0"/>
        <v>0.15513847122799213</v>
      </c>
      <c r="F16" t="s">
        <v>4</v>
      </c>
      <c r="G16">
        <v>24</v>
      </c>
      <c r="H16" s="1">
        <v>49159639</v>
      </c>
      <c r="I16" s="2">
        <f t="shared" si="1"/>
        <v>0.2361239488840732</v>
      </c>
      <c r="K16" t="s">
        <v>4</v>
      </c>
      <c r="L16">
        <v>31</v>
      </c>
      <c r="M16" s="1">
        <v>56219689</v>
      </c>
      <c r="N16" s="2">
        <f t="shared" si="2"/>
        <v>0.28474598266501239</v>
      </c>
      <c r="Q16" t="s">
        <v>4</v>
      </c>
      <c r="R16">
        <v>46</v>
      </c>
      <c r="S16" s="1">
        <v>70292932</v>
      </c>
      <c r="T16" s="2">
        <f t="shared" si="3"/>
        <v>0.34284469413461433</v>
      </c>
      <c r="X16" t="s">
        <v>4</v>
      </c>
      <c r="Y16">
        <v>38</v>
      </c>
      <c r="Z16" s="1">
        <v>66258968</v>
      </c>
      <c r="AA16" s="2">
        <f t="shared" si="4"/>
        <v>0.22540104176296297</v>
      </c>
      <c r="AD16" t="s">
        <v>4</v>
      </c>
      <c r="AE16" s="7">
        <f t="shared" si="5"/>
        <v>159</v>
      </c>
      <c r="AF16" s="1">
        <f t="shared" si="6"/>
        <v>275986739</v>
      </c>
      <c r="AG16" s="2">
        <f t="shared" si="7"/>
        <v>0.24555466817680791</v>
      </c>
      <c r="AI16">
        <v>10</v>
      </c>
      <c r="AK16" s="1">
        <f t="shared" si="8"/>
        <v>27598673.899999999</v>
      </c>
      <c r="AL16" s="2">
        <f t="shared" si="9"/>
        <v>6.6225165562913912E-2</v>
      </c>
    </row>
    <row r="17" spans="1:38" x14ac:dyDescent="0.25">
      <c r="I17" s="2"/>
      <c r="M17" s="1"/>
      <c r="N17" s="2" t="s">
        <v>12</v>
      </c>
      <c r="S17" s="1"/>
      <c r="AA17" s="2"/>
      <c r="AE17" s="7"/>
      <c r="AG17" s="2">
        <f t="shared" si="7"/>
        <v>0</v>
      </c>
      <c r="AK17" s="1"/>
      <c r="AL17" s="2"/>
    </row>
    <row r="18" spans="1:38" x14ac:dyDescent="0.25">
      <c r="B18" s="4">
        <f>SUM(B12:B17)</f>
        <v>110</v>
      </c>
      <c r="C18" s="1">
        <f>SUM(C12:C17)</f>
        <v>219516866</v>
      </c>
      <c r="D18" s="2">
        <f>+C18/$C$18</f>
        <v>1</v>
      </c>
      <c r="G18" s="4">
        <f>SUM(G12:G17)</f>
        <v>136</v>
      </c>
      <c r="H18" s="1">
        <f>SUM(H12:H17)+H46</f>
        <v>208194210</v>
      </c>
      <c r="I18" s="2">
        <f>+H18/$H$18</f>
        <v>1</v>
      </c>
      <c r="L18">
        <f>SUM(L12:L17)</f>
        <v>166</v>
      </c>
      <c r="M18" s="1">
        <f>SUM(M12:M17)</f>
        <v>197438041</v>
      </c>
      <c r="N18" s="2">
        <f t="shared" si="2"/>
        <v>1</v>
      </c>
      <c r="R18">
        <f>SUM(R12:R17)</f>
        <v>109</v>
      </c>
      <c r="S18" s="1">
        <f>SUM(S12:S17)</f>
        <v>205028496</v>
      </c>
      <c r="T18" s="2">
        <f>+S18/$S$18</f>
        <v>1</v>
      </c>
      <c r="Y18" s="4">
        <f>SUBTOTAL(9,Y12:Y17)</f>
        <v>197</v>
      </c>
      <c r="Z18" s="1">
        <f>SUBTOTAL(9,Z12:Z17)</f>
        <v>293960345</v>
      </c>
      <c r="AA18" s="2">
        <f>+Z18/$Z$18</f>
        <v>1</v>
      </c>
      <c r="AE18" s="7">
        <f>+B18+G18+L18+R18+Y18</f>
        <v>718</v>
      </c>
      <c r="AF18" s="1">
        <f>SUM(AF12:AF17)</f>
        <v>1123931958</v>
      </c>
      <c r="AG18" s="2">
        <f t="shared" si="7"/>
        <v>1</v>
      </c>
      <c r="AI18" s="4">
        <f>SUM(AI12:AI17)</f>
        <v>151</v>
      </c>
      <c r="AK18" s="1">
        <f>+AF18/AI18</f>
        <v>7443258</v>
      </c>
      <c r="AL18" s="2">
        <f t="shared" si="9"/>
        <v>1</v>
      </c>
    </row>
    <row r="19" spans="1:38" x14ac:dyDescent="0.25">
      <c r="AF19" s="6">
        <f>+AF18+A48+C48</f>
        <v>1123931958</v>
      </c>
      <c r="AG19" s="2">
        <f t="shared" si="7"/>
        <v>1</v>
      </c>
    </row>
    <row r="22" spans="1:38" x14ac:dyDescent="0.25">
      <c r="A22" t="s">
        <v>23</v>
      </c>
      <c r="F22" t="s">
        <v>23</v>
      </c>
      <c r="K22" t="s">
        <v>23</v>
      </c>
      <c r="Q22" t="s">
        <v>23</v>
      </c>
      <c r="X22" t="s">
        <v>23</v>
      </c>
      <c r="AD22" t="s">
        <v>23</v>
      </c>
    </row>
    <row r="24" spans="1:38" x14ac:dyDescent="0.25">
      <c r="A24" t="s">
        <v>5</v>
      </c>
      <c r="B24" s="4">
        <f>+B14+B15+B16</f>
        <v>78</v>
      </c>
      <c r="C24" s="1">
        <f>+C14+C15+C16</f>
        <v>170242738</v>
      </c>
      <c r="D24" s="2">
        <f>+C24/$C$29</f>
        <v>0.77553374873710157</v>
      </c>
      <c r="F24" t="s">
        <v>5</v>
      </c>
      <c r="G24">
        <f>+G14+G15+G16</f>
        <v>100.5</v>
      </c>
      <c r="H24" s="1">
        <f>+H14+H15+H16</f>
        <v>154517573</v>
      </c>
      <c r="I24" s="2">
        <f>+H24/$H$29</f>
        <v>0.74217997224802745</v>
      </c>
      <c r="K24" t="s">
        <v>5</v>
      </c>
      <c r="L24">
        <f>+L14+L15+L16</f>
        <v>122</v>
      </c>
      <c r="M24" s="1">
        <v>168026890</v>
      </c>
      <c r="N24" s="2">
        <f>+M24/$M$29</f>
        <v>0.85103604730356908</v>
      </c>
      <c r="Q24" t="s">
        <v>5</v>
      </c>
      <c r="R24">
        <f>+R14+R15+R16</f>
        <v>100</v>
      </c>
      <c r="S24" s="1">
        <v>175697619</v>
      </c>
      <c r="T24" s="2">
        <f>+S24/$S$29</f>
        <v>0.85694243691862226</v>
      </c>
      <c r="X24" t="s">
        <v>5</v>
      </c>
      <c r="Y24">
        <f>+Y14+Y15+Y16</f>
        <v>153</v>
      </c>
      <c r="Z24" s="1">
        <v>215281617</v>
      </c>
      <c r="AA24" s="2">
        <f>+Z24/$Z$29</f>
        <v>0.73234917791377607</v>
      </c>
      <c r="AD24" t="s">
        <v>5</v>
      </c>
      <c r="AE24" s="7">
        <f t="shared" ref="AE24:AE25" si="10">+B24+G24+L24+R24+Y24</f>
        <v>553.5</v>
      </c>
      <c r="AF24" s="10">
        <f t="shared" ref="AF24:AF26" si="11">+C24+H24+M24+S24+Z24</f>
        <v>883766437</v>
      </c>
      <c r="AG24" s="2">
        <f>+AF24/$AF$29</f>
        <v>0.78631667220552515</v>
      </c>
      <c r="AI24">
        <v>77</v>
      </c>
      <c r="AK24" s="1">
        <f>+AF24/AI24</f>
        <v>11477486.194805196</v>
      </c>
    </row>
    <row r="25" spans="1:38" x14ac:dyDescent="0.25">
      <c r="A25" t="s">
        <v>1</v>
      </c>
      <c r="B25">
        <v>27</v>
      </c>
      <c r="C25" s="1">
        <v>42181832</v>
      </c>
      <c r="D25" s="2">
        <f t="shared" ref="D25:D26" si="12">+C25/$C$29</f>
        <v>0.1921575902965014</v>
      </c>
      <c r="F25" t="s">
        <v>1</v>
      </c>
      <c r="G25">
        <v>28</v>
      </c>
      <c r="H25" s="1">
        <v>37857171</v>
      </c>
      <c r="I25" s="2">
        <f t="shared" ref="I25:I26" si="13">+H25/$H$29</f>
        <v>0.18183584932549277</v>
      </c>
      <c r="K25" t="s">
        <v>1</v>
      </c>
      <c r="L25">
        <v>30</v>
      </c>
      <c r="M25" s="1">
        <v>23295234</v>
      </c>
      <c r="N25" s="2">
        <f>+M25/$M$29</f>
        <v>0.1179875665399253</v>
      </c>
      <c r="Q25" t="s">
        <v>1</v>
      </c>
      <c r="R25">
        <v>5</v>
      </c>
      <c r="S25" s="1">
        <v>17975786</v>
      </c>
      <c r="T25" s="2">
        <f t="shared" ref="T25:T26" si="14">+S25/$S$29</f>
        <v>8.7674573782173193E-2</v>
      </c>
      <c r="X25" t="s">
        <v>1</v>
      </c>
      <c r="Y25">
        <v>30</v>
      </c>
      <c r="Z25" s="1">
        <v>45923976</v>
      </c>
      <c r="AA25" s="2">
        <f t="shared" ref="AA25:AA26" si="15">+Z25/$Z$29</f>
        <v>0.15622507178646833</v>
      </c>
      <c r="AD25" t="s">
        <v>1</v>
      </c>
      <c r="AE25" s="7">
        <f t="shared" si="10"/>
        <v>120</v>
      </c>
      <c r="AF25" s="10">
        <f t="shared" si="11"/>
        <v>167233999</v>
      </c>
      <c r="AG25" s="2">
        <f t="shared" ref="AG25:AG26" si="16">+AF25/$AF$29</f>
        <v>0.14879370393345467</v>
      </c>
      <c r="AI25">
        <v>68</v>
      </c>
      <c r="AK25" s="1">
        <f>+AF25/AI25</f>
        <v>2459323.5147058824</v>
      </c>
    </row>
    <row r="26" spans="1:38" x14ac:dyDescent="0.25">
      <c r="A26" t="s">
        <v>0</v>
      </c>
      <c r="B26">
        <v>5</v>
      </c>
      <c r="C26" s="1">
        <v>7092296</v>
      </c>
      <c r="D26" s="2">
        <f t="shared" si="12"/>
        <v>3.2308660966396993E-2</v>
      </c>
      <c r="F26" t="s">
        <v>0</v>
      </c>
      <c r="G26">
        <v>7.5</v>
      </c>
      <c r="H26" s="1">
        <v>15613466</v>
      </c>
      <c r="I26" s="2">
        <f t="shared" si="13"/>
        <v>7.4994717672503958E-2</v>
      </c>
      <c r="K26" t="s">
        <v>0</v>
      </c>
      <c r="L26">
        <v>14</v>
      </c>
      <c r="M26" s="1">
        <v>6115917</v>
      </c>
      <c r="N26" s="2">
        <f>+M26/$M$29</f>
        <v>3.0976386156505675E-2</v>
      </c>
      <c r="Q26" t="s">
        <v>0</v>
      </c>
      <c r="R26">
        <v>4</v>
      </c>
      <c r="S26" s="1">
        <v>11355091</v>
      </c>
      <c r="T26" s="2">
        <f t="shared" si="14"/>
        <v>5.5382989299204537E-2</v>
      </c>
      <c r="X26" t="s">
        <v>0</v>
      </c>
      <c r="Y26">
        <v>14</v>
      </c>
      <c r="Z26" s="1">
        <v>32754752</v>
      </c>
      <c r="AA26" s="2">
        <f t="shared" si="15"/>
        <v>0.11142575029975557</v>
      </c>
      <c r="AD26" t="s">
        <v>0</v>
      </c>
      <c r="AE26" s="7">
        <f>+B26+G26+L26+R26+Y26</f>
        <v>44.5</v>
      </c>
      <c r="AF26" s="10">
        <f t="shared" si="11"/>
        <v>72931522</v>
      </c>
      <c r="AG26" s="2">
        <f t="shared" si="16"/>
        <v>6.4889623861020235E-2</v>
      </c>
      <c r="AI26">
        <v>6</v>
      </c>
      <c r="AK26" s="1">
        <f>+AF26/AI26</f>
        <v>12155253.666666666</v>
      </c>
    </row>
    <row r="27" spans="1:38" x14ac:dyDescent="0.25">
      <c r="D27" s="2"/>
      <c r="I27" s="2"/>
      <c r="M27" s="1"/>
      <c r="N27" s="2"/>
      <c r="T27" s="2"/>
      <c r="Z27" s="1"/>
      <c r="AA27" s="2"/>
      <c r="AG27" s="2"/>
    </row>
    <row r="28" spans="1:38" x14ac:dyDescent="0.25">
      <c r="D28" s="2"/>
      <c r="I28" s="2"/>
      <c r="T28" s="2"/>
      <c r="Z28" s="1"/>
      <c r="AA28" s="2"/>
      <c r="AG28" s="2"/>
    </row>
    <row r="29" spans="1:38" x14ac:dyDescent="0.25">
      <c r="B29" s="4">
        <f>SUM(B24:B28)</f>
        <v>110</v>
      </c>
      <c r="C29" s="1">
        <f>SUM(C24:C27)</f>
        <v>219516866</v>
      </c>
      <c r="D29" s="2">
        <f>+C29/$C$29</f>
        <v>1</v>
      </c>
      <c r="G29" s="4">
        <f>SUM(G24:G28)</f>
        <v>136</v>
      </c>
      <c r="H29" s="1">
        <f>SUM(H24:H28)+H46</f>
        <v>208194210</v>
      </c>
      <c r="I29" s="2">
        <f>+H29/$H$29</f>
        <v>1</v>
      </c>
      <c r="L29" s="4">
        <f>SUM(L24:L27)</f>
        <v>166</v>
      </c>
      <c r="M29" s="1">
        <f>SUM(M24:M27)</f>
        <v>197438041</v>
      </c>
      <c r="N29" s="2">
        <f>+M29/$M$29</f>
        <v>1</v>
      </c>
      <c r="R29" s="4">
        <f>SUM(R24:R28)</f>
        <v>109</v>
      </c>
      <c r="S29" s="1">
        <f>SUM(S24:S28)</f>
        <v>205028496</v>
      </c>
      <c r="T29" s="2">
        <f>+S29/$S$29</f>
        <v>1</v>
      </c>
      <c r="Y29" s="4">
        <f>SUM(Y24:Y28)</f>
        <v>197</v>
      </c>
      <c r="Z29" s="1">
        <f>SUM(Z24:Z28)</f>
        <v>293960345</v>
      </c>
      <c r="AA29" s="2">
        <f>+Z29/$Z$29</f>
        <v>1</v>
      </c>
      <c r="AE29" s="4">
        <f>SUM(AE24:AE28)</f>
        <v>718</v>
      </c>
      <c r="AF29" s="1">
        <f>SUM(AF24:AF28)</f>
        <v>1123931958</v>
      </c>
      <c r="AG29" s="2">
        <f>+AF29/$AF$29</f>
        <v>1</v>
      </c>
      <c r="AI29">
        <f>SUM(AI24:AI26)</f>
        <v>151</v>
      </c>
      <c r="AK29" s="1">
        <f>+AF29/AI29</f>
        <v>7443258</v>
      </c>
    </row>
    <row r="33" spans="1:37" x14ac:dyDescent="0.25">
      <c r="A33" t="s">
        <v>6</v>
      </c>
      <c r="F33" t="s">
        <v>6</v>
      </c>
      <c r="K33" t="s">
        <v>6</v>
      </c>
      <c r="Q33" t="s">
        <v>6</v>
      </c>
      <c r="X33" t="s">
        <v>6</v>
      </c>
      <c r="AD33" t="s">
        <v>6</v>
      </c>
      <c r="AI33" t="s">
        <v>26</v>
      </c>
    </row>
    <row r="35" spans="1:37" x14ac:dyDescent="0.25">
      <c r="A35" t="s">
        <v>7</v>
      </c>
      <c r="B35">
        <v>31</v>
      </c>
      <c r="C35" s="1">
        <v>53442378</v>
      </c>
      <c r="D35" s="2">
        <f>+C35/$C$44</f>
        <v>0.2434545416660604</v>
      </c>
      <c r="F35" t="s">
        <v>7</v>
      </c>
      <c r="G35">
        <v>30</v>
      </c>
      <c r="H35" s="1">
        <v>53449482</v>
      </c>
      <c r="I35" s="2">
        <f>+H35/$H$44</f>
        <v>0.25672895514241245</v>
      </c>
      <c r="K35" t="s">
        <v>7</v>
      </c>
      <c r="L35">
        <v>35</v>
      </c>
      <c r="M35" s="1">
        <v>55118714</v>
      </c>
      <c r="N35" s="2">
        <f>+M35/$M$44</f>
        <v>0.27916967632392586</v>
      </c>
      <c r="Q35" t="s">
        <v>7</v>
      </c>
      <c r="R35">
        <v>50</v>
      </c>
      <c r="S35" s="1">
        <v>82898846</v>
      </c>
      <c r="T35" s="2">
        <f>+S35/$S$44</f>
        <v>0.40432841101268185</v>
      </c>
      <c r="X35" t="s">
        <v>7</v>
      </c>
      <c r="Y35">
        <v>47</v>
      </c>
      <c r="Z35" s="1">
        <v>89729611</v>
      </c>
      <c r="AA35" s="2">
        <f>+Z35/$Z$44</f>
        <v>0.30524393009540113</v>
      </c>
      <c r="AD35" t="s">
        <v>7</v>
      </c>
      <c r="AE35" s="7">
        <f t="shared" ref="AE35:AE44" si="17">+B35+G35+L35+R35+Y35</f>
        <v>193</v>
      </c>
      <c r="AF35" s="1">
        <f t="shared" ref="AF35:AF44" si="18">+C35+H35+M35+S35+Z35</f>
        <v>334639031</v>
      </c>
      <c r="AG35" s="2">
        <f>+AF35/$AF$44</f>
        <v>0.29768502043589923</v>
      </c>
      <c r="AI35">
        <v>47</v>
      </c>
      <c r="AK35" s="1">
        <f>+AF35/AI35</f>
        <v>7119979.3829787234</v>
      </c>
    </row>
    <row r="36" spans="1:37" x14ac:dyDescent="0.25">
      <c r="A36" t="s">
        <v>8</v>
      </c>
      <c r="B36">
        <v>7</v>
      </c>
      <c r="C36" s="1">
        <v>9816410</v>
      </c>
      <c r="D36" s="2">
        <f t="shared" ref="D36:D42" si="19">+C36/$C$44</f>
        <v>4.4718249576321846E-2</v>
      </c>
      <c r="F36" t="s">
        <v>8</v>
      </c>
      <c r="G36">
        <v>5</v>
      </c>
      <c r="H36" s="1">
        <v>5938540</v>
      </c>
      <c r="I36" s="2">
        <f t="shared" ref="I36:I42" si="20">+H36/$H$44</f>
        <v>2.8524040125803691E-2</v>
      </c>
      <c r="K36" t="s">
        <v>8</v>
      </c>
      <c r="L36">
        <v>4</v>
      </c>
      <c r="M36" s="1">
        <v>8813291</v>
      </c>
      <c r="N36" s="2">
        <f t="shared" ref="N36:N44" si="21">+M36/$M$44</f>
        <v>4.4638261985186535E-2</v>
      </c>
      <c r="Q36" t="s">
        <v>8</v>
      </c>
      <c r="S36">
        <v>0</v>
      </c>
      <c r="T36" s="2">
        <f t="shared" ref="T36:T42" si="22">+S36/$S$44</f>
        <v>0</v>
      </c>
      <c r="X36" t="s">
        <v>8</v>
      </c>
      <c r="Y36">
        <v>4</v>
      </c>
      <c r="Z36" s="1">
        <v>9891235</v>
      </c>
      <c r="AA36" s="2">
        <f t="shared" ref="AA36:AA42" si="23">+Z36/$Z$44</f>
        <v>3.3648194963167566E-2</v>
      </c>
      <c r="AD36" t="s">
        <v>8</v>
      </c>
      <c r="AE36" s="7">
        <f t="shared" si="17"/>
        <v>20</v>
      </c>
      <c r="AF36" s="1">
        <f t="shared" si="18"/>
        <v>34459476</v>
      </c>
      <c r="AG36" s="2">
        <f t="shared" ref="AG36:AG44" si="24">+AF36/$AF$44</f>
        <v>3.0654134356701439E-2</v>
      </c>
      <c r="AI36">
        <v>2</v>
      </c>
      <c r="AK36" s="1">
        <f t="shared" ref="AK36:AK44" si="25">+AF36/AI36</f>
        <v>17229738</v>
      </c>
    </row>
    <row r="37" spans="1:37" x14ac:dyDescent="0.25">
      <c r="A37" t="s">
        <v>9</v>
      </c>
      <c r="B37">
        <v>0</v>
      </c>
      <c r="C37" s="1">
        <v>0</v>
      </c>
      <c r="D37" s="2">
        <f t="shared" si="19"/>
        <v>0</v>
      </c>
      <c r="F37" t="s">
        <v>9</v>
      </c>
      <c r="G37">
        <v>0</v>
      </c>
      <c r="H37" s="1">
        <v>0</v>
      </c>
      <c r="I37" s="2">
        <f t="shared" si="20"/>
        <v>0</v>
      </c>
      <c r="K37" t="s">
        <v>9</v>
      </c>
      <c r="L37">
        <v>0</v>
      </c>
      <c r="M37" s="1">
        <v>0</v>
      </c>
      <c r="N37" s="2">
        <f t="shared" si="21"/>
        <v>0</v>
      </c>
      <c r="Q37" t="s">
        <v>9</v>
      </c>
      <c r="S37">
        <v>0</v>
      </c>
      <c r="T37" s="2">
        <f t="shared" si="22"/>
        <v>0</v>
      </c>
      <c r="X37" t="s">
        <v>9</v>
      </c>
      <c r="Y37">
        <v>1</v>
      </c>
      <c r="Z37" s="1">
        <v>482790</v>
      </c>
      <c r="AA37" s="2">
        <f t="shared" si="23"/>
        <v>1.642364380814698E-3</v>
      </c>
      <c r="AD37" t="s">
        <v>9</v>
      </c>
      <c r="AE37" s="7">
        <f t="shared" si="17"/>
        <v>1</v>
      </c>
      <c r="AF37" s="1">
        <f t="shared" si="18"/>
        <v>482790</v>
      </c>
      <c r="AG37" s="2">
        <f t="shared" si="24"/>
        <v>4.2947575656901714E-4</v>
      </c>
      <c r="AI37">
        <v>0</v>
      </c>
      <c r="AK37" s="1">
        <v>0</v>
      </c>
    </row>
    <row r="38" spans="1:37" x14ac:dyDescent="0.25">
      <c r="A38" t="s">
        <v>16</v>
      </c>
      <c r="B38">
        <v>21</v>
      </c>
      <c r="C38" s="1">
        <v>62808775</v>
      </c>
      <c r="D38" s="2">
        <f t="shared" si="19"/>
        <v>0.28612277564130312</v>
      </c>
      <c r="F38" t="s">
        <v>16</v>
      </c>
      <c r="G38">
        <v>35</v>
      </c>
      <c r="H38" s="1">
        <v>52873828</v>
      </c>
      <c r="I38" s="2">
        <f t="shared" si="20"/>
        <v>0.25396396950712508</v>
      </c>
      <c r="K38" t="s">
        <v>16</v>
      </c>
      <c r="L38">
        <v>38</v>
      </c>
      <c r="M38" s="1">
        <v>56933597</v>
      </c>
      <c r="N38" s="2">
        <f t="shared" si="21"/>
        <v>0.28836184106992835</v>
      </c>
      <c r="Q38" t="s">
        <v>16</v>
      </c>
      <c r="R38">
        <v>29</v>
      </c>
      <c r="S38" s="1">
        <v>55575743</v>
      </c>
      <c r="T38" s="2">
        <f t="shared" si="22"/>
        <v>0.2710635062162286</v>
      </c>
      <c r="X38" t="s">
        <v>16</v>
      </c>
      <c r="Y38">
        <v>55</v>
      </c>
      <c r="Z38" s="1">
        <v>71768443</v>
      </c>
      <c r="AA38" s="2">
        <f t="shared" si="23"/>
        <v>0.24414328061834326</v>
      </c>
      <c r="AD38" t="s">
        <v>16</v>
      </c>
      <c r="AE38" s="7">
        <f t="shared" si="17"/>
        <v>178</v>
      </c>
      <c r="AF38" s="1">
        <f t="shared" si="18"/>
        <v>299960386</v>
      </c>
      <c r="AG38" s="2">
        <f t="shared" si="24"/>
        <v>0.26683591979553101</v>
      </c>
      <c r="AI38">
        <v>30</v>
      </c>
      <c r="AK38" s="1">
        <f t="shared" si="25"/>
        <v>9998679.5333333332</v>
      </c>
    </row>
    <row r="39" spans="1:37" x14ac:dyDescent="0.25">
      <c r="A39" t="s">
        <v>10</v>
      </c>
      <c r="B39">
        <v>11</v>
      </c>
      <c r="C39" s="1">
        <v>12143790</v>
      </c>
      <c r="D39" s="2">
        <f t="shared" si="19"/>
        <v>5.5320532865114791E-2</v>
      </c>
      <c r="F39" t="s">
        <v>10</v>
      </c>
      <c r="G39">
        <v>17</v>
      </c>
      <c r="H39" s="1">
        <v>14690596</v>
      </c>
      <c r="I39" s="2">
        <f t="shared" si="20"/>
        <v>7.0561981526767723E-2</v>
      </c>
      <c r="K39" t="s">
        <v>10</v>
      </c>
      <c r="L39">
        <v>16</v>
      </c>
      <c r="M39" s="1">
        <v>9123647</v>
      </c>
      <c r="N39" s="2">
        <f t="shared" si="21"/>
        <v>4.6210177905887953E-2</v>
      </c>
      <c r="Q39" t="s">
        <v>10</v>
      </c>
      <c r="R39">
        <v>11</v>
      </c>
      <c r="S39" s="1">
        <v>20793210</v>
      </c>
      <c r="T39" s="2">
        <f t="shared" si="22"/>
        <v>0.10141619533706182</v>
      </c>
      <c r="X39" t="s">
        <v>10</v>
      </c>
      <c r="Y39">
        <v>24</v>
      </c>
      <c r="Z39" s="1">
        <v>21434910</v>
      </c>
      <c r="AA39" s="2">
        <f t="shared" si="23"/>
        <v>7.2917692350646823E-2</v>
      </c>
      <c r="AD39" t="s">
        <v>10</v>
      </c>
      <c r="AE39" s="7">
        <f t="shared" si="17"/>
        <v>79</v>
      </c>
      <c r="AF39" s="1">
        <f t="shared" si="18"/>
        <v>78186153</v>
      </c>
      <c r="AG39" s="2">
        <f t="shared" si="24"/>
        <v>6.9552097626081583E-2</v>
      </c>
      <c r="AI39">
        <v>10</v>
      </c>
      <c r="AK39" s="1">
        <f t="shared" si="25"/>
        <v>7818615.2999999998</v>
      </c>
    </row>
    <row r="40" spans="1:37" x14ac:dyDescent="0.25">
      <c r="A40" t="s">
        <v>20</v>
      </c>
      <c r="B40">
        <v>4</v>
      </c>
      <c r="C40" s="1">
        <v>11333563</v>
      </c>
      <c r="D40" s="2">
        <f t="shared" si="19"/>
        <v>5.1629577291796798E-2</v>
      </c>
      <c r="F40" t="s">
        <v>20</v>
      </c>
      <c r="G40">
        <v>7</v>
      </c>
      <c r="H40" s="1">
        <v>5299820</v>
      </c>
      <c r="I40" s="2">
        <f t="shared" si="20"/>
        <v>2.5456135403573422E-2</v>
      </c>
      <c r="K40" t="s">
        <v>20</v>
      </c>
      <c r="L40">
        <v>9</v>
      </c>
      <c r="M40" s="1">
        <v>4963216</v>
      </c>
      <c r="N40" s="2">
        <f t="shared" si="21"/>
        <v>2.5138093828635587E-2</v>
      </c>
      <c r="Q40" t="s">
        <v>20</v>
      </c>
      <c r="R40">
        <v>1</v>
      </c>
      <c r="S40" s="3">
        <v>10000000</v>
      </c>
      <c r="T40" s="2">
        <f t="shared" si="22"/>
        <v>4.8773708021542531E-2</v>
      </c>
      <c r="X40" t="s">
        <v>20</v>
      </c>
      <c r="Y40">
        <v>12</v>
      </c>
      <c r="Z40" s="1">
        <v>16833097</v>
      </c>
      <c r="AA40" s="2">
        <f t="shared" si="23"/>
        <v>5.7263155681763808E-2</v>
      </c>
      <c r="AD40" t="s">
        <v>20</v>
      </c>
      <c r="AE40" s="7">
        <f t="shared" si="17"/>
        <v>33</v>
      </c>
      <c r="AF40" s="1">
        <f t="shared" si="18"/>
        <v>48429696</v>
      </c>
      <c r="AG40" s="2">
        <f t="shared" si="24"/>
        <v>4.3081630377612423E-2</v>
      </c>
      <c r="AI40">
        <v>5</v>
      </c>
      <c r="AK40" s="1">
        <f t="shared" si="25"/>
        <v>9685939.1999999993</v>
      </c>
    </row>
    <row r="41" spans="1:37" x14ac:dyDescent="0.25">
      <c r="A41" t="s">
        <v>21</v>
      </c>
      <c r="B41">
        <v>15</v>
      </c>
      <c r="C41" s="1">
        <v>21921740</v>
      </c>
      <c r="D41" s="2">
        <f t="shared" si="19"/>
        <v>9.9863579502815977E-2</v>
      </c>
      <c r="F41" t="s">
        <v>21</v>
      </c>
      <c r="G41">
        <v>25</v>
      </c>
      <c r="H41" s="1">
        <v>39234406</v>
      </c>
      <c r="I41" s="2">
        <f t="shared" si="20"/>
        <v>0.18845099486676406</v>
      </c>
      <c r="K41" t="s">
        <v>21</v>
      </c>
      <c r="L41">
        <v>45</v>
      </c>
      <c r="M41" s="1">
        <v>36842417</v>
      </c>
      <c r="N41" s="2">
        <f t="shared" si="21"/>
        <v>0.18660242379532119</v>
      </c>
      <c r="Q41" t="s">
        <v>21</v>
      </c>
      <c r="R41">
        <v>10</v>
      </c>
      <c r="S41" s="1">
        <v>19286779</v>
      </c>
      <c r="T41" s="2">
        <f t="shared" si="22"/>
        <v>9.4068772762201797E-2</v>
      </c>
      <c r="X41" t="s">
        <v>21</v>
      </c>
      <c r="Y41">
        <v>35</v>
      </c>
      <c r="Z41" s="1">
        <v>43393992</v>
      </c>
      <c r="AA41" s="2">
        <f t="shared" si="23"/>
        <v>0.14761852317189245</v>
      </c>
      <c r="AD41" t="s">
        <v>21</v>
      </c>
      <c r="AE41" s="7">
        <f t="shared" si="17"/>
        <v>130</v>
      </c>
      <c r="AF41" s="1">
        <f t="shared" si="18"/>
        <v>160679334</v>
      </c>
      <c r="AG41" s="2">
        <f t="shared" si="24"/>
        <v>0.14293560043633008</v>
      </c>
      <c r="AI41">
        <v>38</v>
      </c>
      <c r="AK41" s="1">
        <f t="shared" si="25"/>
        <v>4228403.5263157897</v>
      </c>
    </row>
    <row r="42" spans="1:37" x14ac:dyDescent="0.25">
      <c r="A42" t="s">
        <v>11</v>
      </c>
      <c r="B42">
        <v>21</v>
      </c>
      <c r="C42" s="1">
        <v>48050210</v>
      </c>
      <c r="D42" s="2">
        <f t="shared" si="19"/>
        <v>0.21889074345658707</v>
      </c>
      <c r="F42" t="s">
        <v>11</v>
      </c>
      <c r="G42">
        <v>17</v>
      </c>
      <c r="H42" s="1">
        <v>36707538</v>
      </c>
      <c r="I42" s="2">
        <f t="shared" si="20"/>
        <v>0.17631392342755353</v>
      </c>
      <c r="K42" t="s">
        <v>11</v>
      </c>
      <c r="L42">
        <v>19</v>
      </c>
      <c r="M42" s="1">
        <v>25643159</v>
      </c>
      <c r="N42" s="2">
        <f t="shared" si="21"/>
        <v>0.12987952509111453</v>
      </c>
      <c r="Q42" t="s">
        <v>11</v>
      </c>
      <c r="R42">
        <v>8</v>
      </c>
      <c r="S42" s="1">
        <v>16473918</v>
      </c>
      <c r="T42" s="2">
        <f t="shared" si="22"/>
        <v>8.0349406650283381E-2</v>
      </c>
      <c r="X42" t="s">
        <v>11</v>
      </c>
      <c r="Y42">
        <v>19</v>
      </c>
      <c r="Z42" s="1">
        <v>40426267</v>
      </c>
      <c r="AA42" s="2">
        <f t="shared" si="23"/>
        <v>0.13752285873797027</v>
      </c>
      <c r="AD42" t="s">
        <v>11</v>
      </c>
      <c r="AE42" s="7">
        <f t="shared" si="17"/>
        <v>84</v>
      </c>
      <c r="AF42" s="1">
        <f t="shared" si="18"/>
        <v>167301092</v>
      </c>
      <c r="AG42" s="2">
        <f t="shared" si="24"/>
        <v>0.14882612121527525</v>
      </c>
      <c r="AI42">
        <v>16</v>
      </c>
      <c r="AK42" s="1">
        <f t="shared" si="25"/>
        <v>10456318.25</v>
      </c>
    </row>
    <row r="43" spans="1:37" x14ac:dyDescent="0.25">
      <c r="C43" s="1"/>
      <c r="D43" s="2"/>
      <c r="H43" s="4"/>
      <c r="I43" s="2"/>
      <c r="M43" s="1"/>
      <c r="N43" s="2"/>
      <c r="Q43" t="s">
        <v>27</v>
      </c>
      <c r="X43" t="s">
        <v>27</v>
      </c>
      <c r="Z43" s="1"/>
      <c r="AA43" s="2" t="s">
        <v>12</v>
      </c>
      <c r="AD43" t="s">
        <v>27</v>
      </c>
      <c r="AE43" s="7">
        <f t="shared" si="17"/>
        <v>0</v>
      </c>
      <c r="AF43" s="1"/>
      <c r="AG43" s="2"/>
      <c r="AI43">
        <v>3</v>
      </c>
      <c r="AK43" s="1">
        <f t="shared" si="25"/>
        <v>0</v>
      </c>
    </row>
    <row r="44" spans="1:37" x14ac:dyDescent="0.25">
      <c r="B44">
        <f>SUM(B35:B42)</f>
        <v>110</v>
      </c>
      <c r="C44" s="1">
        <f>SUM(C35:C42)</f>
        <v>219516866</v>
      </c>
      <c r="D44" s="2">
        <f>+C44/$C$44</f>
        <v>1</v>
      </c>
      <c r="G44">
        <f>SUM(G35:G43)</f>
        <v>136</v>
      </c>
      <c r="H44" s="4">
        <f>SUM(H35:H43)</f>
        <v>208194210</v>
      </c>
      <c r="I44" s="2">
        <f>+H44/$H$44</f>
        <v>1</v>
      </c>
      <c r="L44" s="4">
        <f>SUM(L35:L43)</f>
        <v>166</v>
      </c>
      <c r="M44" s="1">
        <f>SUM(M35:M43)</f>
        <v>197438041</v>
      </c>
      <c r="N44" s="2">
        <f t="shared" si="21"/>
        <v>1</v>
      </c>
      <c r="R44" s="4">
        <f>SUM(R35:R43)</f>
        <v>109</v>
      </c>
      <c r="S44" s="1">
        <f>SUM(S35:S43)</f>
        <v>205028496</v>
      </c>
      <c r="T44" s="2">
        <f>+S44/$S$44</f>
        <v>1</v>
      </c>
      <c r="Y44" s="4">
        <f>SUM(Y35:Y42)</f>
        <v>197</v>
      </c>
      <c r="Z44" s="1">
        <f>SUM(Z35:Z42)</f>
        <v>293960345</v>
      </c>
      <c r="AA44" s="2">
        <f>+Z44/$Z$44</f>
        <v>1</v>
      </c>
      <c r="AE44" s="7">
        <f t="shared" si="17"/>
        <v>718</v>
      </c>
      <c r="AF44" s="1">
        <f t="shared" si="18"/>
        <v>1124137958</v>
      </c>
      <c r="AG44" s="2">
        <f t="shared" si="24"/>
        <v>1</v>
      </c>
      <c r="AI44">
        <f>SUM(AI35:AI43)</f>
        <v>151</v>
      </c>
      <c r="AK44" s="1">
        <f t="shared" si="25"/>
        <v>7444622.2384105958</v>
      </c>
    </row>
    <row r="45" spans="1:37" x14ac:dyDescent="0.25">
      <c r="I45" s="4"/>
    </row>
    <row r="46" spans="1:37" x14ac:dyDescent="0.25">
      <c r="H46" s="1">
        <v>206000</v>
      </c>
      <c r="I46" s="4"/>
    </row>
    <row r="47" spans="1:37" x14ac:dyDescent="0.25">
      <c r="H47">
        <f>+H46/2</f>
        <v>103000</v>
      </c>
      <c r="I47" s="4"/>
    </row>
    <row r="48" spans="1:37" x14ac:dyDescent="0.25">
      <c r="A48" s="5"/>
      <c r="B48" s="6"/>
      <c r="C48" s="6"/>
      <c r="I48" s="4"/>
    </row>
    <row r="49" spans="9:25" x14ac:dyDescent="0.25">
      <c r="I49" s="4"/>
      <c r="S49" s="1"/>
    </row>
    <row r="50" spans="9:25" x14ac:dyDescent="0.25">
      <c r="I50" s="1"/>
    </row>
    <row r="51" spans="9:25" x14ac:dyDescent="0.25">
      <c r="L51" s="4"/>
    </row>
    <row r="52" spans="9:25" x14ac:dyDescent="0.25">
      <c r="Y52" s="4"/>
    </row>
    <row r="53" spans="9:25" x14ac:dyDescent="0.25">
      <c r="R53" s="4"/>
    </row>
    <row r="61" spans="9:25" x14ac:dyDescent="0.25">
      <c r="Y61" s="4"/>
    </row>
    <row r="75" spans="25:25" x14ac:dyDescent="0.25">
      <c r="Y75" s="4"/>
    </row>
  </sheetData>
  <hyperlinks>
    <hyperlink ref="A5" r:id="rId1"/>
  </hyperlinks>
  <pageMargins left="0.7" right="0.7" top="0.75" bottom="0.75" header="0.3" footer="0.3"/>
  <pageSetup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Joe Lochery</cp:lastModifiedBy>
  <dcterms:created xsi:type="dcterms:W3CDTF">2021-10-19T21:32:27Z</dcterms:created>
  <dcterms:modified xsi:type="dcterms:W3CDTF">2021-10-24T06:14:24Z</dcterms:modified>
</cp:coreProperties>
</file>