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Summary community Grants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'Summary community Grants'!$A$44:$M$195</definedName>
  </definedNames>
  <calcPr calcId="125725"/>
</workbook>
</file>

<file path=xl/calcChain.xml><?xml version="1.0" encoding="utf-8"?>
<calcChain xmlns="http://schemas.openxmlformats.org/spreadsheetml/2006/main">
  <c r="B195" i="1"/>
  <c r="B194"/>
  <c r="B193"/>
  <c r="N193" s="1"/>
  <c r="B192"/>
  <c r="B191"/>
  <c r="B190"/>
  <c r="B189"/>
  <c r="N189" s="1"/>
  <c r="B188"/>
  <c r="B187"/>
  <c r="B186"/>
  <c r="B185"/>
  <c r="N185" s="1"/>
  <c r="B184"/>
  <c r="B183"/>
  <c r="B182"/>
  <c r="B181"/>
  <c r="N181" s="1"/>
  <c r="B180"/>
  <c r="B179"/>
  <c r="B178"/>
  <c r="B177"/>
  <c r="N177" s="1"/>
  <c r="B176"/>
  <c r="B175"/>
  <c r="B174"/>
  <c r="B173"/>
  <c r="N173" s="1"/>
  <c r="B172"/>
  <c r="B171"/>
  <c r="B170"/>
  <c r="B169"/>
  <c r="N169" s="1"/>
  <c r="B168"/>
  <c r="B167"/>
  <c r="B166"/>
  <c r="B165"/>
  <c r="N165" s="1"/>
  <c r="B164"/>
  <c r="B163"/>
  <c r="B162"/>
  <c r="B161"/>
  <c r="N161" s="1"/>
  <c r="B160"/>
  <c r="B159"/>
  <c r="B158"/>
  <c r="B157"/>
  <c r="N157" s="1"/>
  <c r="B156"/>
  <c r="B155"/>
  <c r="B154"/>
  <c r="B153"/>
  <c r="N153" s="1"/>
  <c r="B152"/>
  <c r="B151"/>
  <c r="B150"/>
  <c r="B149"/>
  <c r="N149" s="1"/>
  <c r="B148"/>
  <c r="B147"/>
  <c r="B146"/>
  <c r="B145"/>
  <c r="N145" s="1"/>
  <c r="B144"/>
  <c r="B143"/>
  <c r="B142"/>
  <c r="B141"/>
  <c r="N141" s="1"/>
  <c r="B140"/>
  <c r="B139"/>
  <c r="B138"/>
  <c r="B137"/>
  <c r="N137" s="1"/>
  <c r="B136"/>
  <c r="B135"/>
  <c r="B134"/>
  <c r="B133"/>
  <c r="N133" s="1"/>
  <c r="B132"/>
  <c r="B131"/>
  <c r="B130"/>
  <c r="B129"/>
  <c r="N129" s="1"/>
  <c r="B128"/>
  <c r="B127"/>
  <c r="B126"/>
  <c r="B125"/>
  <c r="N125" s="1"/>
  <c r="B124"/>
  <c r="B123"/>
  <c r="B122"/>
  <c r="B121"/>
  <c r="N121" s="1"/>
  <c r="B120"/>
  <c r="B119"/>
  <c r="B118"/>
  <c r="B117"/>
  <c r="N117" s="1"/>
  <c r="B116"/>
  <c r="B115"/>
  <c r="B114"/>
  <c r="B113"/>
  <c r="N113" s="1"/>
  <c r="B112"/>
  <c r="B111"/>
  <c r="B110"/>
  <c r="B109"/>
  <c r="N109" s="1"/>
  <c r="B108"/>
  <c r="B107"/>
  <c r="B106"/>
  <c r="B105"/>
  <c r="N105" s="1"/>
  <c r="B104"/>
  <c r="B103"/>
  <c r="B102"/>
  <c r="B101"/>
  <c r="N101" s="1"/>
  <c r="B100"/>
  <c r="B99"/>
  <c r="B98"/>
  <c r="B97"/>
  <c r="N97" s="1"/>
  <c r="B96"/>
  <c r="B95"/>
  <c r="B94"/>
  <c r="B93"/>
  <c r="N93" s="1"/>
  <c r="B92"/>
  <c r="B91"/>
  <c r="B90"/>
  <c r="B89"/>
  <c r="N89" s="1"/>
  <c r="B88"/>
  <c r="B87"/>
  <c r="B86"/>
  <c r="B85"/>
  <c r="N85" s="1"/>
  <c r="B84"/>
  <c r="B83"/>
  <c r="B82"/>
  <c r="B81"/>
  <c r="N81" s="1"/>
  <c r="B80"/>
  <c r="B79"/>
  <c r="B78"/>
  <c r="B77"/>
  <c r="N77" s="1"/>
  <c r="B76"/>
  <c r="B75"/>
  <c r="B74"/>
  <c r="B73"/>
  <c r="N73" s="1"/>
  <c r="B72"/>
  <c r="B71"/>
  <c r="B70"/>
  <c r="B69"/>
  <c r="N69" s="1"/>
  <c r="B68"/>
  <c r="B67"/>
  <c r="B66"/>
  <c r="B65"/>
  <c r="N65" s="1"/>
  <c r="B64"/>
  <c r="B63"/>
  <c r="B62"/>
  <c r="B61"/>
  <c r="N61" s="1"/>
  <c r="B60"/>
  <c r="B59"/>
  <c r="B58"/>
  <c r="B57"/>
  <c r="N57" s="1"/>
  <c r="B56"/>
  <c r="B55"/>
  <c r="B54"/>
  <c r="B53"/>
  <c r="N53" s="1"/>
  <c r="B52"/>
  <c r="B51"/>
  <c r="B50"/>
  <c r="B49"/>
  <c r="N49" s="1"/>
  <c r="B48"/>
  <c r="B47"/>
  <c r="B46"/>
  <c r="N194"/>
  <c r="N192"/>
  <c r="N191"/>
  <c r="N190"/>
  <c r="N188"/>
  <c r="N187"/>
  <c r="N186"/>
  <c r="N184"/>
  <c r="N183"/>
  <c r="N182"/>
  <c r="N180"/>
  <c r="N179"/>
  <c r="N178"/>
  <c r="N176"/>
  <c r="N175"/>
  <c r="N174"/>
  <c r="N172"/>
  <c r="N171"/>
  <c r="N170"/>
  <c r="N168"/>
  <c r="N167"/>
  <c r="N166"/>
  <c r="N164"/>
  <c r="N163"/>
  <c r="N162"/>
  <c r="N160"/>
  <c r="N159"/>
  <c r="N158"/>
  <c r="N156"/>
  <c r="N155"/>
  <c r="N154"/>
  <c r="N152"/>
  <c r="N151"/>
  <c r="N150"/>
  <c r="N148"/>
  <c r="N147"/>
  <c r="N146"/>
  <c r="N144"/>
  <c r="N143"/>
  <c r="N142"/>
  <c r="N140"/>
  <c r="N139"/>
  <c r="N138"/>
  <c r="N136"/>
  <c r="N135"/>
  <c r="N134"/>
  <c r="N132"/>
  <c r="N131"/>
  <c r="N130"/>
  <c r="N128"/>
  <c r="N127"/>
  <c r="N126"/>
  <c r="N124"/>
  <c r="N123"/>
  <c r="N122"/>
  <c r="N120"/>
  <c r="N119"/>
  <c r="N118"/>
  <c r="N116"/>
  <c r="N115"/>
  <c r="N114"/>
  <c r="N112"/>
  <c r="N111"/>
  <c r="N110"/>
  <c r="N108"/>
  <c r="N107"/>
  <c r="N106"/>
  <c r="N104"/>
  <c r="N103"/>
  <c r="N102"/>
  <c r="N100"/>
  <c r="N99"/>
  <c r="N98"/>
  <c r="N96"/>
  <c r="N95"/>
  <c r="N94"/>
  <c r="N92"/>
  <c r="N91"/>
  <c r="N90"/>
  <c r="N88"/>
  <c r="N87"/>
  <c r="N86"/>
  <c r="N84"/>
  <c r="N83"/>
  <c r="N82"/>
  <c r="N80"/>
  <c r="N79"/>
  <c r="N78"/>
  <c r="N76"/>
  <c r="N75"/>
  <c r="N74"/>
  <c r="N72"/>
  <c r="N71"/>
  <c r="N70"/>
  <c r="N68"/>
  <c r="N67"/>
  <c r="N66"/>
  <c r="N64"/>
  <c r="N63"/>
  <c r="N62"/>
  <c r="N60"/>
  <c r="N59"/>
  <c r="N58"/>
  <c r="N56"/>
  <c r="N55"/>
  <c r="N54"/>
  <c r="N52"/>
  <c r="N51"/>
  <c r="N50"/>
  <c r="N48"/>
  <c r="N47"/>
  <c r="N46"/>
  <c r="N45"/>
  <c r="N195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197"/>
  <c r="J197"/>
  <c r="H197"/>
  <c r="E197"/>
  <c r="I211"/>
  <c r="H211"/>
  <c r="G211"/>
  <c r="F211"/>
  <c r="C211"/>
  <c r="J223" l="1"/>
  <c r="I223"/>
  <c r="H223"/>
  <c r="G223"/>
  <c r="F223"/>
  <c r="E223"/>
  <c r="J260" l="1"/>
  <c r="I260"/>
  <c r="H260"/>
  <c r="G260"/>
  <c r="F260"/>
  <c r="E260"/>
  <c r="J259"/>
  <c r="I259"/>
  <c r="H259"/>
  <c r="G259"/>
  <c r="F259"/>
  <c r="E259"/>
  <c r="J258"/>
  <c r="I258"/>
  <c r="H258"/>
  <c r="G258"/>
  <c r="F258"/>
  <c r="E258"/>
  <c r="J257"/>
  <c r="I257"/>
  <c r="H257"/>
  <c r="G257"/>
  <c r="F257"/>
  <c r="E257"/>
  <c r="J256"/>
  <c r="I256"/>
  <c r="H256"/>
  <c r="G256"/>
  <c r="F256"/>
  <c r="E256"/>
  <c r="J255"/>
  <c r="I255"/>
  <c r="H255"/>
  <c r="G255"/>
  <c r="F255"/>
  <c r="E255"/>
  <c r="J254"/>
  <c r="I254"/>
  <c r="H254"/>
  <c r="G254"/>
  <c r="F254"/>
  <c r="E254"/>
  <c r="J253"/>
  <c r="I253"/>
  <c r="H253"/>
  <c r="G253"/>
  <c r="F253"/>
  <c r="E253"/>
  <c r="L240"/>
  <c r="E242"/>
  <c r="E240"/>
  <c r="L247"/>
  <c r="L246"/>
  <c r="L245"/>
  <c r="L244"/>
  <c r="L243"/>
  <c r="L242"/>
  <c r="L241"/>
  <c r="L221"/>
  <c r="L220"/>
  <c r="L219"/>
  <c r="L218"/>
  <c r="L217"/>
  <c r="L216"/>
  <c r="L215"/>
  <c r="L214"/>
  <c r="J235"/>
  <c r="I235"/>
  <c r="H235"/>
  <c r="G235"/>
  <c r="F235"/>
  <c r="E235"/>
  <c r="J234"/>
  <c r="I234"/>
  <c r="H234"/>
  <c r="G234"/>
  <c r="F234"/>
  <c r="E234"/>
  <c r="J233"/>
  <c r="I233"/>
  <c r="H233"/>
  <c r="G233"/>
  <c r="F233"/>
  <c r="E233"/>
  <c r="J232"/>
  <c r="I232"/>
  <c r="H232"/>
  <c r="G232"/>
  <c r="F232"/>
  <c r="E232"/>
  <c r="J231"/>
  <c r="I231"/>
  <c r="H231"/>
  <c r="G231"/>
  <c r="F231"/>
  <c r="E231"/>
  <c r="J230"/>
  <c r="I230"/>
  <c r="H230"/>
  <c r="G230"/>
  <c r="F230"/>
  <c r="E230"/>
  <c r="J228"/>
  <c r="I228"/>
  <c r="H228"/>
  <c r="G228"/>
  <c r="F228"/>
  <c r="J229"/>
  <c r="I229"/>
  <c r="H229"/>
  <c r="G229"/>
  <c r="F229"/>
  <c r="E228"/>
  <c r="E229"/>
  <c r="B224"/>
  <c r="L224" s="1"/>
  <c r="L208" l="1"/>
  <c r="C197"/>
  <c r="B45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K206" l="1"/>
  <c r="L198"/>
  <c r="F207"/>
  <c r="B197"/>
  <c r="B199"/>
  <c r="B204" s="1"/>
  <c r="K202"/>
  <c r="K203"/>
  <c r="K208"/>
  <c r="K207"/>
  <c r="F208"/>
  <c r="F206"/>
  <c r="F203"/>
  <c r="F202"/>
  <c r="J41"/>
  <c r="H41"/>
  <c r="E4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M38"/>
  <c r="M41" s="1"/>
  <c r="L39"/>
  <c r="M39" s="1"/>
  <c r="L38"/>
  <c r="L41" s="1"/>
  <c r="L16"/>
  <c r="L17" s="1"/>
  <c r="M17" s="1"/>
  <c r="J36"/>
  <c r="J15"/>
  <c r="K15" s="1"/>
  <c r="K33"/>
  <c r="K32"/>
  <c r="K31"/>
  <c r="K30"/>
  <c r="K29"/>
  <c r="K28"/>
  <c r="K27"/>
  <c r="K26"/>
  <c r="K25"/>
  <c r="K24"/>
  <c r="K23"/>
  <c r="K22"/>
  <c r="K21"/>
  <c r="K20"/>
  <c r="K19"/>
  <c r="K39"/>
  <c r="K38"/>
  <c r="K41" s="1"/>
  <c r="F39"/>
  <c r="F38"/>
  <c r="F41" s="1"/>
  <c r="I39"/>
  <c r="I38"/>
  <c r="I41" s="1"/>
  <c r="H36"/>
  <c r="I24"/>
  <c r="I23"/>
  <c r="I22"/>
  <c r="I33"/>
  <c r="I32"/>
  <c r="I31"/>
  <c r="I30"/>
  <c r="I29"/>
  <c r="I28"/>
  <c r="I27"/>
  <c r="I26"/>
  <c r="I25"/>
  <c r="I21"/>
  <c r="I20"/>
  <c r="I19"/>
  <c r="H13"/>
  <c r="I13" s="1"/>
  <c r="E36"/>
  <c r="F33"/>
  <c r="F32"/>
  <c r="F31"/>
  <c r="F30"/>
  <c r="F29"/>
  <c r="F28"/>
  <c r="F27"/>
  <c r="F26"/>
  <c r="F25"/>
  <c r="F24"/>
  <c r="F23"/>
  <c r="F22"/>
  <c r="F21"/>
  <c r="F20"/>
  <c r="F19"/>
  <c r="F36" s="1"/>
  <c r="E11"/>
  <c r="F11" s="1"/>
  <c r="G11" s="1"/>
  <c r="C223" l="1"/>
  <c r="C219"/>
  <c r="C215"/>
  <c r="C224"/>
  <c r="C220"/>
  <c r="C216"/>
  <c r="C221"/>
  <c r="C217"/>
  <c r="C222"/>
  <c r="C218"/>
  <c r="C214"/>
  <c r="D203"/>
  <c r="D206"/>
  <c r="D207"/>
  <c r="D208"/>
  <c r="D202"/>
  <c r="K36"/>
  <c r="I36"/>
  <c r="D204" l="1"/>
  <c r="B210"/>
  <c r="I206" l="1"/>
  <c r="I202"/>
  <c r="I208"/>
  <c r="I207"/>
  <c r="I203"/>
</calcChain>
</file>

<file path=xl/sharedStrings.xml><?xml version="1.0" encoding="utf-8"?>
<sst xmlns="http://schemas.openxmlformats.org/spreadsheetml/2006/main" count="402" uniqueCount="201">
  <si>
    <t>Department of Infrastructure Spreadsheet before 2018</t>
  </si>
  <si>
    <t>Grants connect Spreadsheet 1 Jan 2018 to 31 dec 2018</t>
  </si>
  <si>
    <t>Electorates</t>
  </si>
  <si>
    <t>Dickson</t>
  </si>
  <si>
    <t>New England</t>
  </si>
  <si>
    <t>Maranoa</t>
  </si>
  <si>
    <t>Robertson</t>
  </si>
  <si>
    <t>Herbert</t>
  </si>
  <si>
    <t>Longman</t>
  </si>
  <si>
    <t>Corangamite</t>
  </si>
  <si>
    <t>Chisholm</t>
  </si>
  <si>
    <t>Boothby</t>
  </si>
  <si>
    <t>Mayo</t>
  </si>
  <si>
    <t>Indi</t>
  </si>
  <si>
    <t>Bass</t>
  </si>
  <si>
    <t>Braddon</t>
  </si>
  <si>
    <t>Hasluck</t>
  </si>
  <si>
    <t>Pearce</t>
  </si>
  <si>
    <t>%age</t>
  </si>
  <si>
    <t>Dept of infrastructure Spreadsheet Prior to 2018</t>
  </si>
  <si>
    <t>Average per seat (151 Seats)</t>
  </si>
  <si>
    <t>Grants connect Spreadsheet 1 Jan 2019 to 31 dec 2019</t>
  </si>
  <si>
    <t>Total community grants scheme.</t>
  </si>
  <si>
    <t>Totals for 15 seats</t>
  </si>
  <si>
    <t>Total Coalition Grants</t>
  </si>
  <si>
    <t>Total Labor Electorates</t>
  </si>
  <si>
    <t>Adelaide</t>
  </si>
  <si>
    <t>Aston</t>
  </si>
  <si>
    <t>Ballarat</t>
  </si>
  <si>
    <t>Banks</t>
  </si>
  <si>
    <t>Barker</t>
  </si>
  <si>
    <t>Barton</t>
  </si>
  <si>
    <t>Bean</t>
  </si>
  <si>
    <t>Bendigo</t>
  </si>
  <si>
    <t>Bennelong</t>
  </si>
  <si>
    <t>Berowra</t>
  </si>
  <si>
    <t>Blair</t>
  </si>
  <si>
    <t>Blaxland</t>
  </si>
  <si>
    <t>Bonner</t>
  </si>
  <si>
    <t>Bowman</t>
  </si>
  <si>
    <t>Bradfield</t>
  </si>
  <si>
    <t>Brand</t>
  </si>
  <si>
    <t>Brisbane</t>
  </si>
  <si>
    <t>Bruce</t>
  </si>
  <si>
    <t>Burt</t>
  </si>
  <si>
    <t>Calare</t>
  </si>
  <si>
    <t>Calwell</t>
  </si>
  <si>
    <t>Canberra</t>
  </si>
  <si>
    <t>Canning</t>
  </si>
  <si>
    <t>Capricornia</t>
  </si>
  <si>
    <t>Casey</t>
  </si>
  <si>
    <t>Chifley</t>
  </si>
  <si>
    <t>Clark</t>
  </si>
  <si>
    <t>Cook</t>
  </si>
  <si>
    <t>Cooper</t>
  </si>
  <si>
    <t>Corio</t>
  </si>
  <si>
    <t>Cowan</t>
  </si>
  <si>
    <t>Cowper</t>
  </si>
  <si>
    <t>Cunningham</t>
  </si>
  <si>
    <t>Curtin</t>
  </si>
  <si>
    <t>Dawson</t>
  </si>
  <si>
    <t>Deakin</t>
  </si>
  <si>
    <t>Dobell</t>
  </si>
  <si>
    <t>Dunkley</t>
  </si>
  <si>
    <t>Durack</t>
  </si>
  <si>
    <t>Eden-Monaro</t>
  </si>
  <si>
    <t>Fadden</t>
  </si>
  <si>
    <t>Fairfax</t>
  </si>
  <si>
    <t>Farrer</t>
  </si>
  <si>
    <t>Fenner</t>
  </si>
  <si>
    <t>Fisher</t>
  </si>
  <si>
    <t>Flinders</t>
  </si>
  <si>
    <t>Flynn</t>
  </si>
  <si>
    <t>Forde</t>
  </si>
  <si>
    <t>Forrest</t>
  </si>
  <si>
    <t>Fowler</t>
  </si>
  <si>
    <t>Franklin</t>
  </si>
  <si>
    <t>Fraser</t>
  </si>
  <si>
    <t>Fremantle</t>
  </si>
  <si>
    <t>Gellibrand</t>
  </si>
  <si>
    <t>Gilmore</t>
  </si>
  <si>
    <t>Gippsland</t>
  </si>
  <si>
    <t>Goldstein</t>
  </si>
  <si>
    <t>Gorton</t>
  </si>
  <si>
    <t>Grayndler</t>
  </si>
  <si>
    <t>Greenway</t>
  </si>
  <si>
    <t>Grey</t>
  </si>
  <si>
    <t>Griffith</t>
  </si>
  <si>
    <t>Groom</t>
  </si>
  <si>
    <t>Higgins</t>
  </si>
  <si>
    <t>Hindmarsh</t>
  </si>
  <si>
    <t>Hinkler</t>
  </si>
  <si>
    <t>Holt</t>
  </si>
  <si>
    <t>Hotham</t>
  </si>
  <si>
    <t>Hughes</t>
  </si>
  <si>
    <t>Hume</t>
  </si>
  <si>
    <t>Hunter</t>
  </si>
  <si>
    <t>Isaacs</t>
  </si>
  <si>
    <t>JagaJaga</t>
  </si>
  <si>
    <t>Kennedy</t>
  </si>
  <si>
    <t>Kingsford Smith</t>
  </si>
  <si>
    <t>Kingston</t>
  </si>
  <si>
    <t>Kooyong</t>
  </si>
  <si>
    <t>La Trobe</t>
  </si>
  <si>
    <t>Lalor</t>
  </si>
  <si>
    <t>Leichhardt</t>
  </si>
  <si>
    <t>Lilley</t>
  </si>
  <si>
    <t>Lindsay</t>
  </si>
  <si>
    <t>Lingiari</t>
  </si>
  <si>
    <t>Lyne</t>
  </si>
  <si>
    <t>Lyons</t>
  </si>
  <si>
    <t>MacArthur</t>
  </si>
  <si>
    <t>Mackellar</t>
  </si>
  <si>
    <t>Macnamara</t>
  </si>
  <si>
    <t>Macquarie</t>
  </si>
  <si>
    <t>Makin</t>
  </si>
  <si>
    <t>Mallee</t>
  </si>
  <si>
    <t>Maribyrnong</t>
  </si>
  <si>
    <t>McEwen</t>
  </si>
  <si>
    <t>McMahon</t>
  </si>
  <si>
    <t>McPherson</t>
  </si>
  <si>
    <t>Melbourne</t>
  </si>
  <si>
    <t>Menzies</t>
  </si>
  <si>
    <t>Mitchell</t>
  </si>
  <si>
    <t>Monash</t>
  </si>
  <si>
    <t>Moncrieff</t>
  </si>
  <si>
    <t>Moore</t>
  </si>
  <si>
    <t>Moreton</t>
  </si>
  <si>
    <t>Newcastle</t>
  </si>
  <si>
    <t>Nicholls</t>
  </si>
  <si>
    <t>North Sydney</t>
  </si>
  <si>
    <t>O'Connor</t>
  </si>
  <si>
    <t>Oxley</t>
  </si>
  <si>
    <t>Page</t>
  </si>
  <si>
    <t>Parkes</t>
  </si>
  <si>
    <t>Parramatta</t>
  </si>
  <si>
    <t>Paterson</t>
  </si>
  <si>
    <t>Perth</t>
  </si>
  <si>
    <t>Petrie</t>
  </si>
  <si>
    <t>Rankin</t>
  </si>
  <si>
    <t>Reid</t>
  </si>
  <si>
    <t>Richmond</t>
  </si>
  <si>
    <t>Riverina</t>
  </si>
  <si>
    <t>Ryan</t>
  </si>
  <si>
    <t>Scullin</t>
  </si>
  <si>
    <t>Shortland</t>
  </si>
  <si>
    <t>Solomon</t>
  </si>
  <si>
    <t>Spence</t>
  </si>
  <si>
    <t>Stirling</t>
  </si>
  <si>
    <t>Sturt</t>
  </si>
  <si>
    <t>Swan</t>
  </si>
  <si>
    <t>Sydney</t>
  </si>
  <si>
    <t>Tangney</t>
  </si>
  <si>
    <t>Wannon</t>
  </si>
  <si>
    <t>Warringah</t>
  </si>
  <si>
    <t>Watson</t>
  </si>
  <si>
    <t>Wentworth</t>
  </si>
  <si>
    <t>Werriwa</t>
  </si>
  <si>
    <t>Whitlam</t>
  </si>
  <si>
    <t>Wide Bay</t>
  </si>
  <si>
    <t>Wills</t>
  </si>
  <si>
    <t>Wright</t>
  </si>
  <si>
    <t>Community Development Grants</t>
  </si>
  <si>
    <t>Total Labor Grants</t>
  </si>
  <si>
    <t>Total Nationals</t>
  </si>
  <si>
    <t>Electorate</t>
  </si>
  <si>
    <t>Party</t>
  </si>
  <si>
    <t>Total LNP</t>
  </si>
  <si>
    <t>Liberals</t>
  </si>
  <si>
    <t>Total Spent</t>
  </si>
  <si>
    <t>State</t>
  </si>
  <si>
    <t>SA</t>
  </si>
  <si>
    <t>VIC</t>
  </si>
  <si>
    <t>NSW</t>
  </si>
  <si>
    <t>TAS</t>
  </si>
  <si>
    <t>ACT</t>
  </si>
  <si>
    <t>QLD</t>
  </si>
  <si>
    <t>WA</t>
  </si>
  <si>
    <t>NT</t>
  </si>
  <si>
    <t>New South Wales</t>
  </si>
  <si>
    <t>State Totals</t>
  </si>
  <si>
    <t>Total</t>
  </si>
  <si>
    <t>Percentage</t>
  </si>
  <si>
    <t>Northern Territory</t>
  </si>
  <si>
    <t>Queensland</t>
  </si>
  <si>
    <t>South Australia</t>
  </si>
  <si>
    <t>Labor</t>
  </si>
  <si>
    <t>LNP</t>
  </si>
  <si>
    <t>Green</t>
  </si>
  <si>
    <t>Ind</t>
  </si>
  <si>
    <t>Nationals</t>
  </si>
  <si>
    <t>Tasmania</t>
  </si>
  <si>
    <t>Victoria</t>
  </si>
  <si>
    <t>Western Australia</t>
  </si>
  <si>
    <t>Total Seats</t>
  </si>
  <si>
    <t>Percentage of seats per Party per state</t>
  </si>
  <si>
    <t>Value per Party per State</t>
  </si>
  <si>
    <t>Totals</t>
  </si>
  <si>
    <t>Proportional Average per seat</t>
  </si>
  <si>
    <t>Percentage by value by Party by State</t>
  </si>
  <si>
    <t>Independents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</si>
</sst>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&quot;$&quot;#,##0"/>
    <numFmt numFmtId="165" formatCode="0.0000%"/>
    <numFmt numFmtId="166" formatCode="&quot;$&quot;#,##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164" fontId="0" fillId="0" borderId="0" xfId="0" applyNumberFormat="1" applyFill="1"/>
    <xf numFmtId="0" fontId="0" fillId="3" borderId="0" xfId="0" applyFill="1"/>
    <xf numFmtId="0" fontId="0" fillId="4" borderId="0" xfId="0" applyFill="1"/>
    <xf numFmtId="10" fontId="0" fillId="0" borderId="0" xfId="0" applyNumberFormat="1"/>
    <xf numFmtId="3" fontId="0" fillId="0" borderId="0" xfId="0" applyNumberFormat="1"/>
    <xf numFmtId="9" fontId="0" fillId="0" borderId="0" xfId="0" applyNumberFormat="1"/>
    <xf numFmtId="5" fontId="0" fillId="0" borderId="0" xfId="0" applyNumberFormat="1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582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/>
              <a:t>Community Development grants 2013 -</a:t>
            </a:r>
            <a:r>
              <a:rPr lang="en-AU" baseline="0"/>
              <a:t> 2019 showing Party proportions</a:t>
            </a:r>
            <a:endParaRPr lang="en-AU"/>
          </a:p>
        </c:rich>
      </c:tx>
      <c:layout/>
      <c:overlay val="1"/>
    </c:title>
    <c:view3D>
      <c:hPercent val="70"/>
      <c:depthPercent val="120"/>
      <c:perspective val="20"/>
    </c:view3D>
    <c:plotArea>
      <c:layout>
        <c:manualLayout>
          <c:layoutTarget val="inner"/>
          <c:xMode val="edge"/>
          <c:yMode val="edge"/>
          <c:x val="9.9004730727615939E-2"/>
          <c:y val="9.2664954756453297E-2"/>
          <c:w val="0.96356107660455548"/>
          <c:h val="0.8556762563600101"/>
        </c:manualLayout>
      </c:layout>
      <c:bar3DChart>
        <c:barDir val="col"/>
        <c:grouping val="standard"/>
        <c:ser>
          <c:idx val="6"/>
          <c:order val="0"/>
          <c:tx>
            <c:v>Total Community Development Grants.,$1,101,747,603</c:v>
          </c:tx>
          <c:spPr>
            <a:solidFill>
              <a:srgbClr val="F79646">
                <a:lumMod val="75000"/>
              </a:srgbClr>
            </a:solidFill>
          </c:spPr>
          <c:val>
            <c:numRef>
              <c:f>'Summary community Grants'!$B$210</c:f>
              <c:numCache>
                <c:formatCode>"$"#,##0</c:formatCode>
                <c:ptCount val="1"/>
                <c:pt idx="0">
                  <c:v>1101747603</c:v>
                </c:pt>
              </c:numCache>
            </c:numRef>
          </c:val>
        </c:ser>
        <c:ser>
          <c:idx val="0"/>
          <c:order val="1"/>
          <c:tx>
            <c:v>Coalition Proportion,$779387,534 70.74%</c:v>
          </c:tx>
          <c:spPr>
            <a:solidFill>
              <a:srgbClr val="002060"/>
            </a:solidFill>
          </c:spPr>
          <c:val>
            <c:numRef>
              <c:f>'Summary community Grants'!$B$203</c:f>
              <c:numCache>
                <c:formatCode>"$"#,##0</c:formatCode>
                <c:ptCount val="1"/>
                <c:pt idx="0">
                  <c:v>779387534</c:v>
                </c:pt>
              </c:numCache>
            </c:numRef>
          </c:val>
        </c:ser>
        <c:ser>
          <c:idx val="2"/>
          <c:order val="2"/>
          <c:tx>
            <c:v>Labor Proportion, $276,136,095  25.06%</c:v>
          </c:tx>
          <c:spPr>
            <a:solidFill>
              <a:srgbClr val="C00000"/>
            </a:solidFill>
          </c:spPr>
          <c:val>
            <c:numRef>
              <c:f>'Summary community Grants'!$B$202</c:f>
              <c:numCache>
                <c:formatCode>"$"#,##0</c:formatCode>
                <c:ptCount val="1"/>
                <c:pt idx="0">
                  <c:v>276136095</c:v>
                </c:pt>
              </c:numCache>
            </c:numRef>
          </c:val>
        </c:ser>
        <c:ser>
          <c:idx val="3"/>
          <c:order val="3"/>
          <c:tx>
            <c:v>Independent Proportion, $46,223,974  4.20%</c:v>
          </c:tx>
          <c:val>
            <c:numRef>
              <c:f>'Summary community Grants'!$B$204</c:f>
              <c:numCache>
                <c:formatCode>"$"#,##0</c:formatCode>
                <c:ptCount val="1"/>
                <c:pt idx="0">
                  <c:v>46223974</c:v>
                </c:pt>
              </c:numCache>
            </c:numRef>
          </c:val>
        </c:ser>
        <c:gapWidth val="335"/>
        <c:gapDepth val="295"/>
        <c:shape val="box"/>
        <c:axId val="150973056"/>
        <c:axId val="150974848"/>
        <c:axId val="144586944"/>
      </c:bar3DChart>
      <c:catAx>
        <c:axId val="150973056"/>
        <c:scaling>
          <c:orientation val="minMax"/>
        </c:scaling>
        <c:delete val="1"/>
        <c:axPos val="b"/>
        <c:tickLblPos val="none"/>
        <c:crossAx val="150974848"/>
        <c:crosses val="autoZero"/>
        <c:auto val="1"/>
        <c:lblAlgn val="ctr"/>
        <c:lblOffset val="100"/>
      </c:catAx>
      <c:valAx>
        <c:axId val="150974848"/>
        <c:scaling>
          <c:orientation val="minMax"/>
        </c:scaling>
        <c:axPos val="l"/>
        <c:majorGridlines/>
        <c:numFmt formatCode="&quot;$&quot;#,##0" sourceLinked="1"/>
        <c:tickLblPos val="nextTo"/>
        <c:crossAx val="150973056"/>
        <c:crosses val="autoZero"/>
        <c:crossBetween val="between"/>
      </c:valAx>
      <c:serAx>
        <c:axId val="144586944"/>
        <c:scaling>
          <c:orientation val="minMax"/>
        </c:scaling>
        <c:axPos val="b"/>
        <c:majorTickMark val="cross"/>
        <c:tickLblPos val="nextTo"/>
        <c:crossAx val="150974848"/>
        <c:crosses val="autoZero"/>
        <c:tickLblSkip val="1"/>
      </c:serAx>
    </c:plotArea>
    <c:legend>
      <c:legendPos val="t"/>
      <c:layout>
        <c:manualLayout>
          <c:xMode val="edge"/>
          <c:yMode val="edge"/>
          <c:x val="0.19089994392626711"/>
          <c:y val="0.12206571265810114"/>
          <c:w val="0.63122575074304277"/>
          <c:h val="5.4250113458514972E-2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202</xdr:row>
      <xdr:rowOff>180974</xdr:rowOff>
    </xdr:from>
    <xdr:to>
      <xdr:col>14</xdr:col>
      <xdr:colOff>371475</xdr:colOff>
      <xdr:row>245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0.29188</cdr:x>
      <cdr:y>0.58451</cdr:y>
    </cdr:from>
    <cdr:to>
      <cdr:x>0.37212</cdr:x>
      <cdr:y>0.62089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71775" y="4743452"/>
          <a:ext cx="762000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0.36108</cdr:x>
      <cdr:y>0.57394</cdr:y>
    </cdr:from>
    <cdr:to>
      <cdr:x>0.45436</cdr:x>
      <cdr:y>0.6162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28999" y="4657727"/>
          <a:ext cx="885826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0.42026</cdr:x>
      <cdr:y>0.54343</cdr:y>
    </cdr:from>
    <cdr:to>
      <cdr:x>0.49147</cdr:x>
      <cdr:y>0.58216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90974" y="4410077"/>
          <a:ext cx="676275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0.48044</cdr:x>
      <cdr:y>0.44014</cdr:y>
    </cdr:from>
    <cdr:to>
      <cdr:x>0.56269</cdr:x>
      <cdr:y>0.48005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62476" y="3571877"/>
          <a:ext cx="78105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0.54965</cdr:x>
      <cdr:y>0.46596</cdr:y>
    </cdr:from>
    <cdr:to>
      <cdr:x>0.64193</cdr:x>
      <cdr:y>0.51056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19699" y="3781427"/>
          <a:ext cx="876301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/Desktop/Grants/spreadsheets/Steves%20files/To%20steve%20examples/Steve%20divs%20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D11" t="str">
            <v>Canberra</v>
          </cell>
        </row>
        <row r="17787">
          <cell r="H17787" t="str">
            <v>Nick Champion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0"/>
  <sheetViews>
    <sheetView tabSelected="1" topLeftCell="A204" workbookViewId="0">
      <selection activeCell="I220" sqref="I220"/>
    </sheetView>
  </sheetViews>
  <sheetFormatPr defaultRowHeight="15"/>
  <cols>
    <col min="1" max="1" width="23.28515625" customWidth="1"/>
    <col min="2" max="2" width="25.28515625" customWidth="1"/>
    <col min="3" max="3" width="50.42578125" bestFit="1" customWidth="1"/>
    <col min="4" max="4" width="10.7109375" customWidth="1"/>
    <col min="5" max="5" width="33.7109375" customWidth="1"/>
    <col min="6" max="6" width="12.140625" bestFit="1" customWidth="1"/>
    <col min="7" max="7" width="12.5703125" bestFit="1" customWidth="1"/>
    <col min="8" max="8" width="25.28515625" customWidth="1"/>
    <col min="9" max="9" width="11.140625" bestFit="1" customWidth="1"/>
    <col min="10" max="10" width="21.85546875" customWidth="1"/>
    <col min="12" max="12" width="27.42578125" customWidth="1"/>
  </cols>
  <sheetData>
    <row r="2" spans="3:12">
      <c r="C2" t="s">
        <v>162</v>
      </c>
    </row>
    <row r="7" spans="3:12" ht="45">
      <c r="E7" s="4" t="s">
        <v>0</v>
      </c>
      <c r="H7" s="4" t="s">
        <v>1</v>
      </c>
      <c r="J7" s="4" t="s">
        <v>21</v>
      </c>
    </row>
    <row r="8" spans="3:12">
      <c r="C8" t="s">
        <v>2</v>
      </c>
      <c r="F8" t="s">
        <v>18</v>
      </c>
      <c r="I8" t="s">
        <v>18</v>
      </c>
      <c r="K8" t="s">
        <v>18</v>
      </c>
    </row>
    <row r="10" spans="3:12">
      <c r="C10" t="s">
        <v>19</v>
      </c>
      <c r="E10" s="1">
        <v>623088861</v>
      </c>
    </row>
    <row r="11" spans="3:12">
      <c r="C11" t="s">
        <v>20</v>
      </c>
      <c r="E11" s="1">
        <f>+E10/151</f>
        <v>4126416.2980132452</v>
      </c>
      <c r="F11" s="2">
        <f>+E11/$E$10</f>
        <v>6.6225165562913907E-3</v>
      </c>
      <c r="G11" s="2">
        <f>+F11*15</f>
        <v>9.9337748344370855E-2</v>
      </c>
    </row>
    <row r="12" spans="3:12">
      <c r="C12" t="s">
        <v>1</v>
      </c>
      <c r="F12" s="1"/>
      <c r="G12" s="1"/>
      <c r="H12" s="1">
        <v>192748672</v>
      </c>
    </row>
    <row r="13" spans="3:12">
      <c r="C13" t="s">
        <v>20</v>
      </c>
      <c r="F13" s="1"/>
      <c r="G13" s="1"/>
      <c r="H13" s="1">
        <f>+H12/151</f>
        <v>1276481.2715231788</v>
      </c>
      <c r="I13" s="2">
        <f>+H13/$H$12</f>
        <v>6.6225165562913907E-3</v>
      </c>
    </row>
    <row r="14" spans="3:12">
      <c r="C14" t="s">
        <v>21</v>
      </c>
      <c r="F14" s="1"/>
      <c r="G14" s="1"/>
      <c r="H14" s="1"/>
      <c r="I14" s="2"/>
      <c r="J14" s="1">
        <v>285910070</v>
      </c>
    </row>
    <row r="15" spans="3:12">
      <c r="C15" t="s">
        <v>20</v>
      </c>
      <c r="E15" s="1"/>
      <c r="F15" s="1"/>
      <c r="G15" s="1"/>
      <c r="J15" s="1">
        <f>+J14/151</f>
        <v>1893444.1721854305</v>
      </c>
      <c r="K15" s="2">
        <f>+J15/$J$14</f>
        <v>6.6225165562913907E-3</v>
      </c>
    </row>
    <row r="16" spans="3:12">
      <c r="C16" t="s">
        <v>22</v>
      </c>
      <c r="E16" s="1"/>
      <c r="F16" s="1"/>
      <c r="G16" s="1"/>
      <c r="L16" s="1">
        <f>+J14+H12+E10</f>
        <v>1101747603</v>
      </c>
    </row>
    <row r="17" spans="3:13">
      <c r="C17" t="s">
        <v>20</v>
      </c>
      <c r="E17" s="1"/>
      <c r="F17" s="1"/>
      <c r="G17" s="1"/>
      <c r="L17" s="1">
        <f>+L16/151</f>
        <v>7296341.7417218545</v>
      </c>
      <c r="M17" s="2">
        <f>+L17/L16</f>
        <v>6.6225165562913907E-3</v>
      </c>
    </row>
    <row r="18" spans="3:13">
      <c r="E18" s="1"/>
      <c r="F18" s="1"/>
      <c r="G18" s="1"/>
    </row>
    <row r="19" spans="3:13">
      <c r="C19" t="s">
        <v>3</v>
      </c>
      <c r="E19" s="1">
        <v>520722</v>
      </c>
      <c r="F19" s="2">
        <f t="shared" ref="F19:F33" si="0">+E19/$E$10</f>
        <v>8.3571065476004396E-4</v>
      </c>
      <c r="G19" s="1"/>
      <c r="H19" s="1">
        <v>1650000</v>
      </c>
      <c r="I19" s="2">
        <f t="shared" ref="I19:I33" si="1">+H19/$H$12</f>
        <v>8.5603702628882436E-3</v>
      </c>
      <c r="J19" s="1">
        <v>601700</v>
      </c>
      <c r="K19" s="2">
        <f t="shared" ref="K19:K33" si="2">+J19/$J$14</f>
        <v>2.1045078964864721E-3</v>
      </c>
      <c r="L19" s="1">
        <f t="shared" ref="L19:L33" si="3">+J19+H19+E19</f>
        <v>2772422</v>
      </c>
      <c r="M19" s="2">
        <f>+L19/$L$16</f>
        <v>2.516385778785307E-3</v>
      </c>
    </row>
    <row r="20" spans="3:13">
      <c r="C20" t="s">
        <v>4</v>
      </c>
      <c r="E20" s="1">
        <v>18915000</v>
      </c>
      <c r="F20" s="2">
        <f t="shared" si="0"/>
        <v>3.0356825781868695E-2</v>
      </c>
      <c r="G20" s="1"/>
      <c r="H20" s="1">
        <v>0</v>
      </c>
      <c r="I20" s="2">
        <f t="shared" si="1"/>
        <v>0</v>
      </c>
      <c r="J20" s="1">
        <v>10000000</v>
      </c>
      <c r="K20" s="2">
        <f t="shared" si="2"/>
        <v>3.4976032848370815E-2</v>
      </c>
      <c r="L20" s="1">
        <f t="shared" si="3"/>
        <v>28915000</v>
      </c>
      <c r="M20" s="2">
        <f t="shared" ref="M20:M33" si="4">+L20/$L$16</f>
        <v>2.6244667945059284E-2</v>
      </c>
    </row>
    <row r="21" spans="3:13">
      <c r="C21" t="s">
        <v>5</v>
      </c>
      <c r="E21" s="1">
        <v>2200000</v>
      </c>
      <c r="F21" s="2">
        <f t="shared" si="0"/>
        <v>3.5307965487766922E-3</v>
      </c>
      <c r="G21" s="1"/>
      <c r="H21" s="1">
        <v>0</v>
      </c>
      <c r="I21" s="2">
        <f t="shared" si="1"/>
        <v>0</v>
      </c>
      <c r="J21" s="1">
        <v>27820000</v>
      </c>
      <c r="K21" s="2">
        <f t="shared" si="2"/>
        <v>9.7303323384167612E-2</v>
      </c>
      <c r="L21" s="1">
        <f t="shared" si="3"/>
        <v>30020000</v>
      </c>
      <c r="M21" s="2">
        <f t="shared" si="4"/>
        <v>2.7247619979618869E-2</v>
      </c>
    </row>
    <row r="22" spans="3:13">
      <c r="C22" t="s">
        <v>7</v>
      </c>
      <c r="E22" s="1">
        <v>5647000</v>
      </c>
      <c r="F22" s="2">
        <f t="shared" si="0"/>
        <v>9.0629127777008996E-3</v>
      </c>
      <c r="G22" s="1"/>
      <c r="H22" s="1">
        <v>0</v>
      </c>
      <c r="I22" s="2">
        <f t="shared" si="1"/>
        <v>0</v>
      </c>
      <c r="J22" s="1">
        <v>0</v>
      </c>
      <c r="K22" s="2">
        <f t="shared" si="2"/>
        <v>0</v>
      </c>
      <c r="L22" s="1">
        <f t="shared" si="3"/>
        <v>5647000</v>
      </c>
      <c r="M22" s="2">
        <f t="shared" si="4"/>
        <v>5.1254933386045221E-3</v>
      </c>
    </row>
    <row r="23" spans="3:13">
      <c r="C23" t="s">
        <v>8</v>
      </c>
      <c r="E23" s="1">
        <v>2367400</v>
      </c>
      <c r="F23" s="2">
        <f t="shared" si="0"/>
        <v>3.799458067988155E-3</v>
      </c>
      <c r="G23" s="1"/>
      <c r="H23" s="1">
        <v>35000000</v>
      </c>
      <c r="I23" s="2">
        <f t="shared" si="1"/>
        <v>0.18158361163702336</v>
      </c>
      <c r="J23" s="1">
        <v>253600</v>
      </c>
      <c r="K23" s="2">
        <f t="shared" si="2"/>
        <v>8.8699219303468391E-4</v>
      </c>
      <c r="L23" s="1">
        <f t="shared" si="3"/>
        <v>37621000</v>
      </c>
      <c r="M23" s="2">
        <f t="shared" si="4"/>
        <v>3.4146659268928764E-2</v>
      </c>
    </row>
    <row r="24" spans="3:13">
      <c r="C24" t="s">
        <v>6</v>
      </c>
      <c r="E24" s="1">
        <v>3500000</v>
      </c>
      <c r="F24" s="2">
        <f t="shared" si="0"/>
        <v>5.6171763275992825E-3</v>
      </c>
      <c r="G24" s="1"/>
      <c r="H24" s="1">
        <v>0</v>
      </c>
      <c r="I24" s="2">
        <f t="shared" si="1"/>
        <v>0</v>
      </c>
      <c r="J24" s="1">
        <v>0</v>
      </c>
      <c r="K24" s="2">
        <f t="shared" si="2"/>
        <v>0</v>
      </c>
      <c r="L24" s="1">
        <f t="shared" si="3"/>
        <v>3500000</v>
      </c>
      <c r="M24" s="2">
        <f t="shared" si="4"/>
        <v>3.1767711501887426E-3</v>
      </c>
    </row>
    <row r="25" spans="3:13">
      <c r="C25" t="s">
        <v>9</v>
      </c>
      <c r="E25" s="1">
        <v>8532254</v>
      </c>
      <c r="F25" s="2">
        <f t="shared" si="0"/>
        <v>1.3693478625675512E-2</v>
      </c>
      <c r="H25" s="1">
        <v>1594123</v>
      </c>
      <c r="I25" s="2">
        <f t="shared" si="1"/>
        <v>8.2704746209613308E-3</v>
      </c>
      <c r="J25" s="1">
        <v>0</v>
      </c>
      <c r="K25" s="2">
        <f t="shared" si="2"/>
        <v>0</v>
      </c>
      <c r="L25" s="1">
        <f t="shared" si="3"/>
        <v>10126377</v>
      </c>
      <c r="M25" s="2">
        <f t="shared" si="4"/>
        <v>9.1911949455813786E-3</v>
      </c>
    </row>
    <row r="26" spans="3:13">
      <c r="C26" t="s">
        <v>10</v>
      </c>
      <c r="E26" s="1">
        <v>1639180</v>
      </c>
      <c r="F26" s="2">
        <f t="shared" si="0"/>
        <v>2.6307323121926266E-3</v>
      </c>
      <c r="H26" s="1">
        <v>245000</v>
      </c>
      <c r="I26" s="2">
        <f t="shared" si="1"/>
        <v>1.2710852814591636E-3</v>
      </c>
      <c r="J26" s="1">
        <v>900000</v>
      </c>
      <c r="K26" s="2">
        <f t="shared" si="2"/>
        <v>3.1478429563533738E-3</v>
      </c>
      <c r="L26" s="1">
        <f t="shared" si="3"/>
        <v>2784180</v>
      </c>
      <c r="M26" s="2">
        <f t="shared" si="4"/>
        <v>2.5270579145521407E-3</v>
      </c>
    </row>
    <row r="27" spans="3:13">
      <c r="C27" t="s">
        <v>11</v>
      </c>
      <c r="E27" s="1">
        <v>6931300</v>
      </c>
      <c r="F27" s="2">
        <f t="shared" si="0"/>
        <v>1.1124095508425403E-2</v>
      </c>
      <c r="H27" s="1">
        <v>0</v>
      </c>
      <c r="I27" s="2">
        <f t="shared" si="1"/>
        <v>0</v>
      </c>
      <c r="J27" s="1">
        <v>5415000</v>
      </c>
      <c r="K27" s="2">
        <f t="shared" si="2"/>
        <v>1.8939521787392798E-2</v>
      </c>
      <c r="L27" s="1">
        <f t="shared" si="3"/>
        <v>12346300</v>
      </c>
      <c r="M27" s="2">
        <f t="shared" si="4"/>
        <v>1.1206105614735791E-2</v>
      </c>
    </row>
    <row r="28" spans="3:13">
      <c r="C28" t="s">
        <v>12</v>
      </c>
      <c r="E28" s="1">
        <v>7511000</v>
      </c>
      <c r="F28" s="2">
        <f t="shared" si="0"/>
        <v>1.2054460399028062E-2</v>
      </c>
      <c r="H28" s="1">
        <v>4300000</v>
      </c>
      <c r="I28" s="2">
        <f t="shared" si="1"/>
        <v>2.230884371540573E-2</v>
      </c>
      <c r="J28" s="1">
        <v>0</v>
      </c>
      <c r="K28" s="2">
        <f t="shared" si="2"/>
        <v>0</v>
      </c>
      <c r="L28" s="1">
        <f t="shared" si="3"/>
        <v>11811000</v>
      </c>
      <c r="M28" s="2">
        <f t="shared" si="4"/>
        <v>1.0720241158536925E-2</v>
      </c>
    </row>
    <row r="29" spans="3:13">
      <c r="C29" t="s">
        <v>13</v>
      </c>
      <c r="E29" s="1">
        <v>788200</v>
      </c>
      <c r="F29" s="2">
        <f t="shared" si="0"/>
        <v>1.2649881089753586E-3</v>
      </c>
      <c r="H29" s="1">
        <v>0</v>
      </c>
      <c r="I29" s="2">
        <f t="shared" si="1"/>
        <v>0</v>
      </c>
      <c r="J29" s="1">
        <v>0</v>
      </c>
      <c r="K29" s="2">
        <f t="shared" si="2"/>
        <v>0</v>
      </c>
      <c r="L29" s="1">
        <f t="shared" si="3"/>
        <v>788200</v>
      </c>
      <c r="M29" s="2">
        <f t="shared" si="4"/>
        <v>7.1540886302250476E-4</v>
      </c>
    </row>
    <row r="30" spans="3:13">
      <c r="C30" t="s">
        <v>14</v>
      </c>
      <c r="E30" s="1">
        <v>14208902</v>
      </c>
      <c r="F30" s="2">
        <f t="shared" si="0"/>
        <v>2.2803973701593743E-2</v>
      </c>
      <c r="H30" s="1">
        <v>150000</v>
      </c>
      <c r="I30" s="2">
        <f t="shared" si="1"/>
        <v>7.7821547844438585E-4</v>
      </c>
      <c r="J30" s="1">
        <v>7407120</v>
      </c>
      <c r="K30" s="2">
        <f t="shared" si="2"/>
        <v>2.5907167243182445E-2</v>
      </c>
      <c r="L30" s="1">
        <f t="shared" si="3"/>
        <v>21766022</v>
      </c>
      <c r="M30" s="2">
        <f t="shared" si="4"/>
        <v>1.9755905926849563E-2</v>
      </c>
    </row>
    <row r="31" spans="3:13">
      <c r="C31" t="s">
        <v>15</v>
      </c>
      <c r="E31" s="1">
        <v>9670115</v>
      </c>
      <c r="F31" s="2">
        <f t="shared" si="0"/>
        <v>1.5519640303760783E-2</v>
      </c>
      <c r="H31" s="1">
        <v>132000</v>
      </c>
      <c r="I31" s="2">
        <f t="shared" si="1"/>
        <v>6.8482962103105956E-4</v>
      </c>
      <c r="J31" s="1">
        <v>23585000</v>
      </c>
      <c r="K31" s="2">
        <f t="shared" si="2"/>
        <v>8.2490973472882576E-2</v>
      </c>
      <c r="L31" s="1">
        <f t="shared" si="3"/>
        <v>33387115</v>
      </c>
      <c r="M31" s="2">
        <f t="shared" si="4"/>
        <v>3.0303778205723948E-2</v>
      </c>
    </row>
    <row r="32" spans="3:13">
      <c r="C32" t="s">
        <v>16</v>
      </c>
      <c r="E32" s="1">
        <v>0</v>
      </c>
      <c r="F32" s="2">
        <f t="shared" si="0"/>
        <v>0</v>
      </c>
      <c r="H32" s="1">
        <v>100000</v>
      </c>
      <c r="I32" s="2">
        <f t="shared" si="1"/>
        <v>5.1881031896292386E-4</v>
      </c>
      <c r="J32" s="1">
        <v>595000</v>
      </c>
      <c r="K32" s="2">
        <f t="shared" si="2"/>
        <v>2.0810739544780636E-3</v>
      </c>
      <c r="L32" s="1">
        <f t="shared" si="3"/>
        <v>695000</v>
      </c>
      <c r="M32" s="2">
        <f t="shared" si="4"/>
        <v>6.3081598553747884E-4</v>
      </c>
    </row>
    <row r="33" spans="1:14">
      <c r="C33" t="s">
        <v>17</v>
      </c>
      <c r="E33" s="1">
        <v>254500</v>
      </c>
      <c r="F33" s="2">
        <f t="shared" si="0"/>
        <v>4.0844896439257643E-4</v>
      </c>
      <c r="H33" s="1">
        <v>0</v>
      </c>
      <c r="I33" s="2">
        <f t="shared" si="1"/>
        <v>0</v>
      </c>
      <c r="J33" s="1">
        <v>90000</v>
      </c>
      <c r="K33" s="2">
        <f t="shared" si="2"/>
        <v>3.1478429563533736E-4</v>
      </c>
      <c r="L33" s="1">
        <f t="shared" si="3"/>
        <v>344500</v>
      </c>
      <c r="M33" s="2">
        <f t="shared" si="4"/>
        <v>3.1268504606857766E-4</v>
      </c>
    </row>
    <row r="35" spans="1:14">
      <c r="C35" t="s">
        <v>23</v>
      </c>
    </row>
    <row r="36" spans="1:14">
      <c r="E36" s="1">
        <f>SUM(E19:E35)</f>
        <v>82685573</v>
      </c>
      <c r="F36" s="2">
        <f>SUM(F19:F35)</f>
        <v>0.13270269808273785</v>
      </c>
      <c r="H36" s="1">
        <f>SUM(H19:H35)</f>
        <v>43171123</v>
      </c>
      <c r="I36" s="2">
        <f>SUM(I19:I35)</f>
        <v>0.22397624093617621</v>
      </c>
      <c r="J36" s="1">
        <f>SUM(J19:J35)</f>
        <v>76667420</v>
      </c>
      <c r="K36" s="2">
        <f>SUM(K19:K35)</f>
        <v>0.26815222003198419</v>
      </c>
    </row>
    <row r="38" spans="1:14">
      <c r="C38" t="s">
        <v>24</v>
      </c>
      <c r="E38" s="1">
        <v>432776148</v>
      </c>
      <c r="F38" s="2">
        <f>+E38/$E$10</f>
        <v>0.69456569534148682</v>
      </c>
      <c r="H38" s="1">
        <v>131662303</v>
      </c>
      <c r="I38" s="2">
        <f>+H38/$H$12</f>
        <v>0.68307761414823132</v>
      </c>
      <c r="J38" s="3">
        <v>215754083</v>
      </c>
      <c r="K38" s="2">
        <f>+J38/$J$14</f>
        <v>0.75462218941781234</v>
      </c>
      <c r="L38" s="1">
        <f>+J38+H38+E38</f>
        <v>780192534</v>
      </c>
      <c r="M38" s="2">
        <f>+L38/$L$16</f>
        <v>0.7081408953153856</v>
      </c>
    </row>
    <row r="39" spans="1:14">
      <c r="C39" t="s">
        <v>25</v>
      </c>
      <c r="E39" s="1">
        <v>152197154</v>
      </c>
      <c r="F39" s="2">
        <f>+E39/$E$10</f>
        <v>0.24426235730765214</v>
      </c>
      <c r="H39" s="1">
        <v>42405594</v>
      </c>
      <c r="I39" s="2">
        <f>+H39/$H$12</f>
        <v>0.22000459748952253</v>
      </c>
      <c r="J39" s="1">
        <v>56822987</v>
      </c>
      <c r="K39" s="2">
        <f>+J39/$J$14</f>
        <v>0.1987442659854548</v>
      </c>
      <c r="L39" s="1">
        <f>+J39+H39+E39</f>
        <v>251425735</v>
      </c>
      <c r="M39" s="2">
        <f>+L39/$L$16</f>
        <v>0.22820629181799998</v>
      </c>
    </row>
    <row r="41" spans="1:14">
      <c r="E41" s="1">
        <f>SUM(E38:E40)</f>
        <v>584973302</v>
      </c>
      <c r="F41" s="2">
        <f>SUM(F38:F40)</f>
        <v>0.93882805264913893</v>
      </c>
      <c r="H41" s="1">
        <f t="shared" ref="H41:M41" si="5">SUM(H38:H40)</f>
        <v>174067897</v>
      </c>
      <c r="I41" s="2">
        <f t="shared" si="5"/>
        <v>0.90308221163775382</v>
      </c>
      <c r="J41" s="1">
        <f t="shared" si="5"/>
        <v>272577070</v>
      </c>
      <c r="K41" s="2">
        <f t="shared" si="5"/>
        <v>0.95336645540326714</v>
      </c>
      <c r="L41" s="1">
        <f t="shared" si="5"/>
        <v>1031618269</v>
      </c>
      <c r="M41" s="2">
        <f t="shared" si="5"/>
        <v>0.93634718713338561</v>
      </c>
    </row>
    <row r="44" spans="1:14">
      <c r="A44" t="s">
        <v>166</v>
      </c>
      <c r="C44" t="s">
        <v>165</v>
      </c>
      <c r="D44" t="s">
        <v>170</v>
      </c>
    </row>
    <row r="45" spans="1:14">
      <c r="A45" s="5" t="e">
        <f>VLOOKUP(C45,[1]Sheet1!$D$11:'[1]Sheet1'!$H$17787,4,0)</f>
        <v>#REF!</v>
      </c>
      <c r="B45" s="6">
        <f>+E45+H45+J45</f>
        <v>9979300</v>
      </c>
      <c r="C45" t="s">
        <v>26</v>
      </c>
      <c r="D45" t="s">
        <v>171</v>
      </c>
      <c r="E45" s="1">
        <v>9115800</v>
      </c>
      <c r="H45" s="1">
        <v>825000</v>
      </c>
      <c r="J45" s="1">
        <v>38500</v>
      </c>
      <c r="L45" s="1">
        <f>SUM(E45:J45)</f>
        <v>9979300</v>
      </c>
      <c r="N45" t="str">
        <f t="shared" ref="N45:N108" si="6">IF(L45=B45,"yes",0)</f>
        <v>yes</v>
      </c>
    </row>
    <row r="46" spans="1:14">
      <c r="A46" s="7" t="e">
        <f>VLOOKUP(C46,[1]Sheet1!$D$11:'[1]Sheet1'!$H$17787,4,0)</f>
        <v>#REF!</v>
      </c>
      <c r="B46" s="6">
        <f t="shared" ref="B46:B109" si="7">+E46+H46+J46</f>
        <v>3926300</v>
      </c>
      <c r="C46" t="s">
        <v>27</v>
      </c>
      <c r="D46" t="s">
        <v>172</v>
      </c>
      <c r="E46" s="1">
        <v>3697300</v>
      </c>
      <c r="H46" s="1">
        <v>149000</v>
      </c>
      <c r="J46" s="1">
        <v>80000</v>
      </c>
      <c r="L46" s="1">
        <f t="shared" ref="L46:L109" si="8">SUM(E46:J46)</f>
        <v>3926300</v>
      </c>
      <c r="N46" t="str">
        <f t="shared" si="6"/>
        <v>yes</v>
      </c>
    </row>
    <row r="47" spans="1:14">
      <c r="A47" s="5" t="e">
        <f>VLOOKUP(C47,[1]Sheet1!$D$11:'[1]Sheet1'!$H$17787,4,0)</f>
        <v>#REF!</v>
      </c>
      <c r="B47" s="6">
        <f t="shared" si="7"/>
        <v>1836400</v>
      </c>
      <c r="C47" t="s">
        <v>28</v>
      </c>
      <c r="D47" t="s">
        <v>172</v>
      </c>
      <c r="E47" s="1">
        <v>1700000</v>
      </c>
      <c r="H47" s="1">
        <v>136400</v>
      </c>
      <c r="J47">
        <v>0</v>
      </c>
      <c r="L47" s="1">
        <f t="shared" si="8"/>
        <v>1836400</v>
      </c>
      <c r="N47" t="str">
        <f t="shared" si="6"/>
        <v>yes</v>
      </c>
    </row>
    <row r="48" spans="1:14">
      <c r="A48" s="7" t="e">
        <f>VLOOKUP(C48,[1]Sheet1!$D$11:'[1]Sheet1'!$H$17787,4,0)</f>
        <v>#REF!</v>
      </c>
      <c r="B48" s="6">
        <f t="shared" si="7"/>
        <v>2397668</v>
      </c>
      <c r="C48" t="s">
        <v>29</v>
      </c>
      <c r="D48" t="s">
        <v>173</v>
      </c>
      <c r="E48" s="1">
        <v>1122668</v>
      </c>
      <c r="H48" s="1">
        <v>150000</v>
      </c>
      <c r="J48" s="1">
        <v>1125000</v>
      </c>
      <c r="L48" s="1">
        <f t="shared" si="8"/>
        <v>2397668</v>
      </c>
      <c r="N48" t="str">
        <f t="shared" si="6"/>
        <v>yes</v>
      </c>
    </row>
    <row r="49" spans="1:14">
      <c r="A49" s="7" t="e">
        <f>VLOOKUP(C49,[1]Sheet1!$D$11:'[1]Sheet1'!$H$17787,4,0)</f>
        <v>#REF!</v>
      </c>
      <c r="B49" s="6">
        <f t="shared" si="7"/>
        <v>7854925</v>
      </c>
      <c r="C49" t="s">
        <v>30</v>
      </c>
      <c r="D49" t="s">
        <v>171</v>
      </c>
      <c r="E49" s="1">
        <v>7534925</v>
      </c>
      <c r="H49" s="1">
        <v>0</v>
      </c>
      <c r="J49" s="1">
        <v>320000</v>
      </c>
      <c r="L49" s="1">
        <f t="shared" si="8"/>
        <v>7854925</v>
      </c>
      <c r="N49" t="str">
        <f t="shared" si="6"/>
        <v>yes</v>
      </c>
    </row>
    <row r="50" spans="1:14">
      <c r="A50" s="5" t="e">
        <f>VLOOKUP(C50,[1]Sheet1!$D$11:'[1]Sheet1'!$H$17787,4,0)</f>
        <v>#REF!</v>
      </c>
      <c r="B50" s="6">
        <f t="shared" si="7"/>
        <v>7114000</v>
      </c>
      <c r="C50" t="s">
        <v>31</v>
      </c>
      <c r="D50" t="s">
        <v>173</v>
      </c>
      <c r="E50" s="1">
        <v>6114000</v>
      </c>
      <c r="H50" s="1">
        <v>0</v>
      </c>
      <c r="J50" s="1">
        <v>1000000</v>
      </c>
      <c r="L50" s="1">
        <f t="shared" si="8"/>
        <v>7114000</v>
      </c>
      <c r="N50" t="str">
        <f t="shared" si="6"/>
        <v>yes</v>
      </c>
    </row>
    <row r="51" spans="1:14">
      <c r="A51" s="7" t="e">
        <f>VLOOKUP(C51,[1]Sheet1!$D$11:'[1]Sheet1'!$H$17787,4,0)</f>
        <v>#REF!</v>
      </c>
      <c r="B51" s="6">
        <f t="shared" si="7"/>
        <v>21616022</v>
      </c>
      <c r="C51" t="s">
        <v>14</v>
      </c>
      <c r="D51" t="s">
        <v>174</v>
      </c>
      <c r="E51" s="1">
        <v>14208902</v>
      </c>
      <c r="H51" s="1">
        <v>0</v>
      </c>
      <c r="J51" s="1">
        <v>7407120</v>
      </c>
      <c r="L51" s="1">
        <f t="shared" si="8"/>
        <v>21616022</v>
      </c>
      <c r="N51" t="str">
        <f t="shared" si="6"/>
        <v>yes</v>
      </c>
    </row>
    <row r="52" spans="1:14">
      <c r="A52" s="5" t="e">
        <f>VLOOKUP(C52,[1]Sheet1!$D$11:'[1]Sheet1'!$H$17787,4,0)</f>
        <v>#REF!</v>
      </c>
      <c r="B52" s="6">
        <f t="shared" si="7"/>
        <v>0</v>
      </c>
      <c r="C52" t="s">
        <v>32</v>
      </c>
      <c r="D52" t="s">
        <v>175</v>
      </c>
      <c r="E52" s="1">
        <v>0</v>
      </c>
      <c r="H52" s="1">
        <v>0</v>
      </c>
      <c r="J52" s="1">
        <v>0</v>
      </c>
      <c r="L52" s="1">
        <f t="shared" si="8"/>
        <v>0</v>
      </c>
      <c r="N52" t="str">
        <f t="shared" si="6"/>
        <v>yes</v>
      </c>
    </row>
    <row r="53" spans="1:14">
      <c r="A53" s="5" t="e">
        <f>VLOOKUP(C53,[1]Sheet1!$D$11:'[1]Sheet1'!$H$17787,4,0)</f>
        <v>#REF!</v>
      </c>
      <c r="B53" s="6">
        <f t="shared" si="7"/>
        <v>4630000</v>
      </c>
      <c r="C53" t="s">
        <v>33</v>
      </c>
      <c r="D53" t="s">
        <v>172</v>
      </c>
      <c r="E53" s="1">
        <v>4380000</v>
      </c>
      <c r="H53" s="1">
        <v>0</v>
      </c>
      <c r="J53" s="1">
        <v>250000</v>
      </c>
      <c r="L53" s="1">
        <f t="shared" si="8"/>
        <v>4630000</v>
      </c>
      <c r="N53" t="str">
        <f t="shared" si="6"/>
        <v>yes</v>
      </c>
    </row>
    <row r="54" spans="1:14">
      <c r="A54" s="7" t="e">
        <f>VLOOKUP(C54,[1]Sheet1!$D$11:'[1]Sheet1'!$H$17787,4,0)</f>
        <v>#REF!</v>
      </c>
      <c r="B54" s="6">
        <f t="shared" si="7"/>
        <v>1292900</v>
      </c>
      <c r="C54" t="s">
        <v>34</v>
      </c>
      <c r="D54" t="s">
        <v>173</v>
      </c>
      <c r="E54" s="1">
        <v>1292900</v>
      </c>
      <c r="H54" s="1">
        <v>0</v>
      </c>
      <c r="J54" s="1">
        <v>0</v>
      </c>
      <c r="L54" s="1">
        <f t="shared" si="8"/>
        <v>1292900</v>
      </c>
      <c r="N54" t="str">
        <f t="shared" si="6"/>
        <v>yes</v>
      </c>
    </row>
    <row r="55" spans="1:14">
      <c r="A55" s="7" t="e">
        <f>VLOOKUP(C55,[1]Sheet1!$D$11:'[1]Sheet1'!$H$17787,4,0)</f>
        <v>#REF!</v>
      </c>
      <c r="B55" s="6">
        <f t="shared" si="7"/>
        <v>3530000</v>
      </c>
      <c r="C55" t="s">
        <v>35</v>
      </c>
      <c r="D55" t="s">
        <v>173</v>
      </c>
      <c r="E55" s="1">
        <v>730000</v>
      </c>
      <c r="H55" s="1">
        <v>100000</v>
      </c>
      <c r="J55" s="1">
        <v>2700000</v>
      </c>
      <c r="L55" s="1">
        <f t="shared" si="8"/>
        <v>3530000</v>
      </c>
      <c r="N55" t="str">
        <f t="shared" si="6"/>
        <v>yes</v>
      </c>
    </row>
    <row r="56" spans="1:14">
      <c r="A56" s="5" t="e">
        <f>VLOOKUP(C56,[1]Sheet1!$D$11:'[1]Sheet1'!$H$17787,4,0)</f>
        <v>#REF!</v>
      </c>
      <c r="B56" s="6">
        <f t="shared" si="7"/>
        <v>9188087</v>
      </c>
      <c r="C56" t="s">
        <v>36</v>
      </c>
      <c r="D56" t="s">
        <v>176</v>
      </c>
      <c r="E56" s="1">
        <v>288087</v>
      </c>
      <c r="H56" s="1">
        <v>8900000</v>
      </c>
      <c r="J56" s="1">
        <v>0</v>
      </c>
      <c r="L56" s="1">
        <f t="shared" si="8"/>
        <v>9188087</v>
      </c>
      <c r="N56" t="str">
        <f t="shared" si="6"/>
        <v>yes</v>
      </c>
    </row>
    <row r="57" spans="1:14">
      <c r="A57" s="5" t="e">
        <f>VLOOKUP(C57,[1]Sheet1!$D$11:'[1]Sheet1'!$H$17787,4,0)</f>
        <v>#REF!</v>
      </c>
      <c r="B57" s="6">
        <f t="shared" si="7"/>
        <v>20000</v>
      </c>
      <c r="C57" t="s">
        <v>37</v>
      </c>
      <c r="D57" t="s">
        <v>173</v>
      </c>
      <c r="E57" s="1">
        <v>0</v>
      </c>
      <c r="H57" s="1">
        <v>20000</v>
      </c>
      <c r="J57" s="1">
        <v>0</v>
      </c>
      <c r="L57" s="1">
        <f t="shared" si="8"/>
        <v>20000</v>
      </c>
      <c r="N57" t="str">
        <f t="shared" si="6"/>
        <v>yes</v>
      </c>
    </row>
    <row r="58" spans="1:14">
      <c r="A58" s="7" t="e">
        <f>VLOOKUP(C58,[1]Sheet1!$D$11:'[1]Sheet1'!$H$17787,4,0)</f>
        <v>#REF!</v>
      </c>
      <c r="B58" s="6">
        <f t="shared" si="7"/>
        <v>33607115</v>
      </c>
      <c r="C58" t="s">
        <v>15</v>
      </c>
      <c r="D58" t="s">
        <v>174</v>
      </c>
      <c r="E58" s="1">
        <v>9890115</v>
      </c>
      <c r="H58" s="1">
        <v>132000</v>
      </c>
      <c r="J58" s="1">
        <v>23585000</v>
      </c>
      <c r="L58" s="1">
        <f t="shared" si="8"/>
        <v>33607115</v>
      </c>
      <c r="N58" t="str">
        <f t="shared" si="6"/>
        <v>yes</v>
      </c>
    </row>
    <row r="59" spans="1:14">
      <c r="A59" s="8" t="e">
        <f>VLOOKUP(C59,[1]Sheet1!$D$11:'[1]Sheet1'!$H$17787,4,0)</f>
        <v>#REF!</v>
      </c>
      <c r="B59" s="6">
        <f t="shared" si="7"/>
        <v>3576400</v>
      </c>
      <c r="C59" t="s">
        <v>38</v>
      </c>
      <c r="D59" t="s">
        <v>176</v>
      </c>
      <c r="E59" s="1">
        <v>2357600</v>
      </c>
      <c r="H59" s="1">
        <v>0</v>
      </c>
      <c r="J59" s="1">
        <v>1218800</v>
      </c>
      <c r="L59" s="1">
        <f t="shared" si="8"/>
        <v>3576400</v>
      </c>
      <c r="N59" t="str">
        <f t="shared" si="6"/>
        <v>yes</v>
      </c>
    </row>
    <row r="60" spans="1:14">
      <c r="A60" s="7" t="e">
        <f>VLOOKUP(C60,[1]Sheet1!$D$11:'[1]Sheet1'!$H$17787,4,0)</f>
        <v>#REF!</v>
      </c>
      <c r="B60" s="6">
        <f t="shared" si="7"/>
        <v>12346300</v>
      </c>
      <c r="C60" t="s">
        <v>11</v>
      </c>
      <c r="D60" t="s">
        <v>171</v>
      </c>
      <c r="E60" s="1">
        <v>6931300</v>
      </c>
      <c r="H60" s="1">
        <v>0</v>
      </c>
      <c r="J60" s="1">
        <v>5415000</v>
      </c>
      <c r="L60" s="1">
        <f t="shared" si="8"/>
        <v>12346300</v>
      </c>
      <c r="N60" t="str">
        <f t="shared" si="6"/>
        <v>yes</v>
      </c>
    </row>
    <row r="61" spans="1:14">
      <c r="A61" s="8" t="e">
        <f>VLOOKUP(C61,[1]Sheet1!$D$11:'[1]Sheet1'!$H$17787,4,0)</f>
        <v>#REF!</v>
      </c>
      <c r="B61" s="6">
        <f t="shared" si="7"/>
        <v>305000</v>
      </c>
      <c r="C61" t="s">
        <v>39</v>
      </c>
      <c r="D61" t="s">
        <v>176</v>
      </c>
      <c r="E61" s="1">
        <v>85000</v>
      </c>
      <c r="H61" s="1">
        <v>220000</v>
      </c>
      <c r="J61" s="1">
        <v>0</v>
      </c>
      <c r="L61" s="1">
        <f t="shared" si="8"/>
        <v>305000</v>
      </c>
      <c r="N61" t="str">
        <f t="shared" si="6"/>
        <v>yes</v>
      </c>
    </row>
    <row r="62" spans="1:14">
      <c r="A62" s="7" t="e">
        <f>VLOOKUP(C62,[1]Sheet1!$D$11:'[1]Sheet1'!$H$17787,4,0)</f>
        <v>#REF!</v>
      </c>
      <c r="B62" s="6">
        <f t="shared" si="7"/>
        <v>0</v>
      </c>
      <c r="C62" t="s">
        <v>40</v>
      </c>
      <c r="D62" t="s">
        <v>173</v>
      </c>
      <c r="E62" s="1">
        <v>0</v>
      </c>
      <c r="H62" s="1">
        <v>0</v>
      </c>
      <c r="J62" s="1">
        <v>0</v>
      </c>
      <c r="L62" s="1">
        <f t="shared" si="8"/>
        <v>0</v>
      </c>
      <c r="N62" t="str">
        <f t="shared" si="6"/>
        <v>yes</v>
      </c>
    </row>
    <row r="63" spans="1:14">
      <c r="A63" s="5" t="e">
        <f>VLOOKUP(C63,[1]Sheet1!$D$11:'[1]Sheet1'!$H$17787,4,0)</f>
        <v>#REF!</v>
      </c>
      <c r="B63" s="6">
        <f t="shared" si="7"/>
        <v>2000000</v>
      </c>
      <c r="C63" t="s">
        <v>41</v>
      </c>
      <c r="D63" t="s">
        <v>177</v>
      </c>
      <c r="E63" s="1">
        <v>2000000</v>
      </c>
      <c r="H63" s="1">
        <v>0</v>
      </c>
      <c r="J63" s="1">
        <v>0</v>
      </c>
      <c r="L63" s="1">
        <f t="shared" si="8"/>
        <v>2000000</v>
      </c>
      <c r="N63" t="str">
        <f t="shared" si="6"/>
        <v>yes</v>
      </c>
    </row>
    <row r="64" spans="1:14">
      <c r="A64" s="8" t="e">
        <f>VLOOKUP(C64,[1]Sheet1!$D$11:'[1]Sheet1'!$H$17787,4,0)</f>
        <v>#REF!</v>
      </c>
      <c r="B64" s="6">
        <f t="shared" si="7"/>
        <v>23158819</v>
      </c>
      <c r="C64" t="s">
        <v>42</v>
      </c>
      <c r="D64" t="s">
        <v>176</v>
      </c>
      <c r="E64" s="1">
        <v>9503819</v>
      </c>
      <c r="H64" s="1">
        <v>10105000</v>
      </c>
      <c r="J64" s="1">
        <v>3550000</v>
      </c>
      <c r="L64" s="1">
        <f t="shared" si="8"/>
        <v>23158819</v>
      </c>
      <c r="N64" t="str">
        <f t="shared" si="6"/>
        <v>yes</v>
      </c>
    </row>
    <row r="65" spans="1:14">
      <c r="A65" s="5" t="e">
        <f>VLOOKUP(C65,[1]Sheet1!$D$11:'[1]Sheet1'!$H$17787,4,0)</f>
        <v>#REF!</v>
      </c>
      <c r="B65" s="6">
        <f t="shared" si="7"/>
        <v>27500</v>
      </c>
      <c r="C65" t="s">
        <v>43</v>
      </c>
      <c r="D65" t="s">
        <v>172</v>
      </c>
      <c r="E65" s="1">
        <v>27500</v>
      </c>
      <c r="H65" s="1">
        <v>0</v>
      </c>
      <c r="J65" s="1">
        <v>0</v>
      </c>
      <c r="L65" s="1">
        <f t="shared" si="8"/>
        <v>27500</v>
      </c>
      <c r="N65" t="str">
        <f t="shared" si="6"/>
        <v>yes</v>
      </c>
    </row>
    <row r="66" spans="1:14">
      <c r="A66" s="5" t="e">
        <f>VLOOKUP(C66,[1]Sheet1!$D$11:'[1]Sheet1'!$H$17787,4,0)</f>
        <v>#REF!</v>
      </c>
      <c r="B66" s="6">
        <f t="shared" si="7"/>
        <v>6600000</v>
      </c>
      <c r="C66" t="s">
        <v>44</v>
      </c>
      <c r="D66" t="s">
        <v>177</v>
      </c>
      <c r="E66" s="1">
        <v>990000</v>
      </c>
      <c r="H66" s="1">
        <v>0</v>
      </c>
      <c r="J66" s="1">
        <v>5610000</v>
      </c>
      <c r="L66" s="1">
        <f t="shared" si="8"/>
        <v>6600000</v>
      </c>
      <c r="N66" t="str">
        <f t="shared" si="6"/>
        <v>yes</v>
      </c>
    </row>
    <row r="67" spans="1:14">
      <c r="A67" t="e">
        <f>VLOOKUP(C67,[1]Sheet1!$D$11:'[1]Sheet1'!$H$17787,4,0)</f>
        <v>#REF!</v>
      </c>
      <c r="B67" s="6">
        <f t="shared" si="7"/>
        <v>6091000</v>
      </c>
      <c r="C67" t="s">
        <v>45</v>
      </c>
      <c r="D67" t="s">
        <v>173</v>
      </c>
      <c r="E67" s="1">
        <v>5791000</v>
      </c>
      <c r="H67" s="1">
        <v>200000</v>
      </c>
      <c r="J67" s="1">
        <v>100000</v>
      </c>
      <c r="L67" s="1">
        <f t="shared" si="8"/>
        <v>6091000</v>
      </c>
      <c r="N67" t="str">
        <f t="shared" si="6"/>
        <v>yes</v>
      </c>
    </row>
    <row r="68" spans="1:14">
      <c r="A68" s="5" t="e">
        <f>VLOOKUP(C68,[1]Sheet1!$D$11:'[1]Sheet1'!$H$17787,4,0)</f>
        <v>#REF!</v>
      </c>
      <c r="B68" s="6">
        <f t="shared" si="7"/>
        <v>0</v>
      </c>
      <c r="C68" t="s">
        <v>46</v>
      </c>
      <c r="D68" t="s">
        <v>172</v>
      </c>
      <c r="E68" s="1">
        <v>0</v>
      </c>
      <c r="H68" s="1">
        <v>0</v>
      </c>
      <c r="J68" s="1">
        <v>0</v>
      </c>
      <c r="L68" s="1">
        <f t="shared" si="8"/>
        <v>0</v>
      </c>
      <c r="N68" t="str">
        <f t="shared" si="6"/>
        <v>yes</v>
      </c>
    </row>
    <row r="69" spans="1:14">
      <c r="A69" s="5" t="e">
        <f>VLOOKUP(C69,[1]Sheet1!$D$11:'[1]Sheet1'!$H$17787,4,0)</f>
        <v>#REF!</v>
      </c>
      <c r="B69" s="6">
        <f t="shared" si="7"/>
        <v>3062999</v>
      </c>
      <c r="C69" t="s">
        <v>47</v>
      </c>
      <c r="D69" t="s">
        <v>175</v>
      </c>
      <c r="E69" s="1">
        <v>3062999</v>
      </c>
      <c r="H69" s="1">
        <v>0</v>
      </c>
      <c r="J69" s="1">
        <v>0</v>
      </c>
      <c r="L69" s="1">
        <f t="shared" si="8"/>
        <v>3062999</v>
      </c>
      <c r="N69" t="str">
        <f t="shared" si="6"/>
        <v>yes</v>
      </c>
    </row>
    <row r="70" spans="1:14">
      <c r="A70" s="7" t="e">
        <f>VLOOKUP(C70,[1]Sheet1!$D$11:'[1]Sheet1'!$H$17787,4,0)</f>
        <v>#REF!</v>
      </c>
      <c r="B70" s="6">
        <f t="shared" si="7"/>
        <v>25846640</v>
      </c>
      <c r="C70" t="s">
        <v>48</v>
      </c>
      <c r="D70" t="s">
        <v>177</v>
      </c>
      <c r="E70" s="1">
        <v>24815400</v>
      </c>
      <c r="H70" s="1">
        <v>1000000</v>
      </c>
      <c r="J70" s="1">
        <v>31240</v>
      </c>
      <c r="L70" s="1">
        <f t="shared" si="8"/>
        <v>25846640</v>
      </c>
      <c r="N70" t="str">
        <f t="shared" si="6"/>
        <v>yes</v>
      </c>
    </row>
    <row r="71" spans="1:14">
      <c r="A71" s="8" t="e">
        <f>VLOOKUP(C71,[1]Sheet1!$D$11:'[1]Sheet1'!$H$17787,4,0)</f>
        <v>#REF!</v>
      </c>
      <c r="B71" s="6">
        <f t="shared" si="7"/>
        <v>26189200</v>
      </c>
      <c r="C71" t="s">
        <v>49</v>
      </c>
      <c r="D71" t="s">
        <v>176</v>
      </c>
      <c r="E71" s="1">
        <v>23904600</v>
      </c>
      <c r="H71" s="1">
        <v>875000</v>
      </c>
      <c r="J71" s="1">
        <v>1409600</v>
      </c>
      <c r="L71" s="1">
        <f t="shared" si="8"/>
        <v>26189200</v>
      </c>
      <c r="N71" t="str">
        <f t="shared" si="6"/>
        <v>yes</v>
      </c>
    </row>
    <row r="72" spans="1:14">
      <c r="A72" s="7" t="e">
        <f>VLOOKUP(C72,[1]Sheet1!$D$11:'[1]Sheet1'!$H$17787,4,0)</f>
        <v>#REF!</v>
      </c>
      <c r="B72" s="6">
        <f t="shared" si="7"/>
        <v>18339185</v>
      </c>
      <c r="C72" t="s">
        <v>50</v>
      </c>
      <c r="D72" t="s">
        <v>172</v>
      </c>
      <c r="E72" s="1">
        <v>9864435</v>
      </c>
      <c r="H72" s="1">
        <v>7450000</v>
      </c>
      <c r="J72" s="1">
        <v>1024750</v>
      </c>
      <c r="L72" s="1">
        <f t="shared" si="8"/>
        <v>18339185</v>
      </c>
      <c r="N72" t="str">
        <f t="shared" si="6"/>
        <v>yes</v>
      </c>
    </row>
    <row r="73" spans="1:14">
      <c r="A73" s="5" t="e">
        <f>VLOOKUP(C73,[1]Sheet1!$D$11:'[1]Sheet1'!$H$17787,4,0)</f>
        <v>#REF!</v>
      </c>
      <c r="B73" s="6">
        <f t="shared" si="7"/>
        <v>325000</v>
      </c>
      <c r="C73" t="s">
        <v>51</v>
      </c>
      <c r="D73" t="s">
        <v>173</v>
      </c>
      <c r="E73" s="1">
        <v>325000</v>
      </c>
      <c r="H73" s="1">
        <v>0</v>
      </c>
      <c r="J73" s="1">
        <v>0</v>
      </c>
      <c r="L73" s="1">
        <f t="shared" si="8"/>
        <v>325000</v>
      </c>
      <c r="N73" t="str">
        <f t="shared" si="6"/>
        <v>yes</v>
      </c>
    </row>
    <row r="74" spans="1:14">
      <c r="A74" s="7" t="e">
        <f>VLOOKUP(C74,[1]Sheet1!$D$11:'[1]Sheet1'!$H$17787,4,0)</f>
        <v>#REF!</v>
      </c>
      <c r="B74" s="6">
        <f t="shared" si="7"/>
        <v>2784180</v>
      </c>
      <c r="C74" t="s">
        <v>10</v>
      </c>
      <c r="D74" t="s">
        <v>172</v>
      </c>
      <c r="E74" s="1">
        <v>1639180</v>
      </c>
      <c r="H74" s="1">
        <v>245000</v>
      </c>
      <c r="J74" s="1">
        <v>900000</v>
      </c>
      <c r="L74" s="1">
        <f t="shared" si="8"/>
        <v>2784180</v>
      </c>
      <c r="N74" t="str">
        <f t="shared" si="6"/>
        <v>yes</v>
      </c>
    </row>
    <row r="75" spans="1:14">
      <c r="A75" t="e">
        <f>VLOOKUP(C75,[1]Sheet1!$D$11:'[1]Sheet1'!$H$17787,4,0)</f>
        <v>#REF!</v>
      </c>
      <c r="B75" s="6">
        <f t="shared" si="7"/>
        <v>5624775</v>
      </c>
      <c r="C75" t="s">
        <v>52</v>
      </c>
      <c r="D75" t="s">
        <v>174</v>
      </c>
      <c r="E75" s="1">
        <v>0</v>
      </c>
      <c r="H75" s="1">
        <v>1741775</v>
      </c>
      <c r="J75" s="1">
        <v>3883000</v>
      </c>
      <c r="L75" s="1">
        <f t="shared" si="8"/>
        <v>5624775</v>
      </c>
      <c r="N75" t="str">
        <f t="shared" si="6"/>
        <v>yes</v>
      </c>
    </row>
    <row r="76" spans="1:14">
      <c r="A76" s="7" t="e">
        <f>VLOOKUP(C76,[1]Sheet1!$D$11:'[1]Sheet1'!$H$17787,4,0)</f>
        <v>#REF!</v>
      </c>
      <c r="B76" s="6">
        <f t="shared" si="7"/>
        <v>3740000</v>
      </c>
      <c r="C76" t="s">
        <v>53</v>
      </c>
      <c r="D76" t="s">
        <v>173</v>
      </c>
      <c r="E76" s="1">
        <v>3740000</v>
      </c>
      <c r="H76" s="1">
        <v>0</v>
      </c>
      <c r="J76" s="1">
        <v>0</v>
      </c>
      <c r="L76" s="1">
        <f t="shared" si="8"/>
        <v>3740000</v>
      </c>
      <c r="N76" t="str">
        <f t="shared" si="6"/>
        <v>yes</v>
      </c>
    </row>
    <row r="77" spans="1:14">
      <c r="A77" s="5" t="e">
        <f>VLOOKUP(C77,[1]Sheet1!$D$11:'[1]Sheet1'!$H$17787,4,0)</f>
        <v>#REF!</v>
      </c>
      <c r="B77" s="6">
        <f t="shared" si="7"/>
        <v>0</v>
      </c>
      <c r="C77" t="s">
        <v>54</v>
      </c>
      <c r="D77" t="s">
        <v>172</v>
      </c>
      <c r="E77" s="1">
        <v>0</v>
      </c>
      <c r="H77" s="1">
        <v>0</v>
      </c>
      <c r="J77" s="1">
        <v>0</v>
      </c>
      <c r="L77" s="1">
        <f t="shared" si="8"/>
        <v>0</v>
      </c>
      <c r="N77" t="str">
        <f t="shared" si="6"/>
        <v>yes</v>
      </c>
    </row>
    <row r="78" spans="1:14">
      <c r="A78" s="5" t="e">
        <f>VLOOKUP(C78,[1]Sheet1!$D$11:'[1]Sheet1'!$H$17787,4,0)</f>
        <v>#REF!</v>
      </c>
      <c r="B78" s="6">
        <f t="shared" si="7"/>
        <v>10312741</v>
      </c>
      <c r="C78" t="s">
        <v>9</v>
      </c>
      <c r="D78" t="s">
        <v>172</v>
      </c>
      <c r="E78" s="1">
        <v>8532254</v>
      </c>
      <c r="H78" s="1">
        <v>1594000</v>
      </c>
      <c r="J78" s="1">
        <v>186487</v>
      </c>
      <c r="L78" s="1">
        <f t="shared" si="8"/>
        <v>10312741</v>
      </c>
      <c r="N78" t="str">
        <f t="shared" si="6"/>
        <v>yes</v>
      </c>
    </row>
    <row r="79" spans="1:14">
      <c r="A79" s="5" t="e">
        <f>VLOOKUP(C79,[1]Sheet1!$D$11:'[1]Sheet1'!$H$17787,4,0)</f>
        <v>#REF!</v>
      </c>
      <c r="B79" s="6">
        <f t="shared" si="7"/>
        <v>12000000</v>
      </c>
      <c r="C79" t="s">
        <v>55</v>
      </c>
      <c r="D79" t="s">
        <v>172</v>
      </c>
      <c r="E79" s="1">
        <v>6500000</v>
      </c>
      <c r="H79" s="1">
        <v>0</v>
      </c>
      <c r="J79" s="1">
        <v>5500000</v>
      </c>
      <c r="L79" s="1">
        <f t="shared" si="8"/>
        <v>12000000</v>
      </c>
      <c r="N79" t="str">
        <f t="shared" si="6"/>
        <v>yes</v>
      </c>
    </row>
    <row r="80" spans="1:14">
      <c r="A80" s="5" t="e">
        <f>VLOOKUP(C80,[1]Sheet1!$D$11:'[1]Sheet1'!$H$17787,4,0)</f>
        <v>#REF!</v>
      </c>
      <c r="B80" s="6">
        <f t="shared" si="7"/>
        <v>829700</v>
      </c>
      <c r="C80" t="s">
        <v>56</v>
      </c>
      <c r="D80" t="s">
        <v>177</v>
      </c>
      <c r="E80" s="1">
        <v>67700</v>
      </c>
      <c r="H80" s="1">
        <v>755000</v>
      </c>
      <c r="J80" s="1">
        <v>7000</v>
      </c>
      <c r="L80" s="1">
        <f t="shared" si="8"/>
        <v>829700</v>
      </c>
      <c r="N80" t="str">
        <f t="shared" si="6"/>
        <v>yes</v>
      </c>
    </row>
    <row r="81" spans="1:14">
      <c r="A81" t="e">
        <f>VLOOKUP(C81,[1]Sheet1!$D$11:'[1]Sheet1'!$H$17787,4,0)</f>
        <v>#REF!</v>
      </c>
      <c r="B81" s="6">
        <f t="shared" si="7"/>
        <v>10312743</v>
      </c>
      <c r="C81" t="s">
        <v>57</v>
      </c>
      <c r="D81" t="s">
        <v>173</v>
      </c>
      <c r="E81" s="1">
        <v>6452743</v>
      </c>
      <c r="H81" s="1">
        <v>0</v>
      </c>
      <c r="J81" s="1">
        <v>3860000</v>
      </c>
      <c r="L81" s="1">
        <f t="shared" si="8"/>
        <v>10312743</v>
      </c>
      <c r="N81" t="str">
        <f t="shared" si="6"/>
        <v>yes</v>
      </c>
    </row>
    <row r="82" spans="1:14">
      <c r="A82" s="5" t="e">
        <f>VLOOKUP(C82,[1]Sheet1!$D$11:'[1]Sheet1'!$H$17787,4,0)</f>
        <v>#REF!</v>
      </c>
      <c r="B82" s="6">
        <f t="shared" si="7"/>
        <v>0</v>
      </c>
      <c r="C82" t="s">
        <v>58</v>
      </c>
      <c r="D82" t="s">
        <v>173</v>
      </c>
      <c r="E82" s="1">
        <v>0</v>
      </c>
      <c r="H82" s="1">
        <v>0</v>
      </c>
      <c r="J82" s="1">
        <v>0</v>
      </c>
      <c r="L82" s="1">
        <f t="shared" si="8"/>
        <v>0</v>
      </c>
      <c r="N82" t="str">
        <f t="shared" si="6"/>
        <v>yes</v>
      </c>
    </row>
    <row r="83" spans="1:14">
      <c r="A83" s="7" t="e">
        <f>VLOOKUP(C83,[1]Sheet1!$D$11:'[1]Sheet1'!$H$17787,4,0)</f>
        <v>#REF!</v>
      </c>
      <c r="B83" s="6">
        <f t="shared" si="7"/>
        <v>10359677</v>
      </c>
      <c r="C83" t="s">
        <v>59</v>
      </c>
      <c r="D83" t="s">
        <v>177</v>
      </c>
      <c r="E83" s="1">
        <v>3956443</v>
      </c>
      <c r="H83" s="1">
        <v>6403234</v>
      </c>
      <c r="J83" s="1">
        <v>0</v>
      </c>
      <c r="L83" s="1">
        <f t="shared" si="8"/>
        <v>10359677</v>
      </c>
      <c r="N83" t="str">
        <f t="shared" si="6"/>
        <v>yes</v>
      </c>
    </row>
    <row r="84" spans="1:14">
      <c r="A84" s="8" t="e">
        <f>VLOOKUP(C84,[1]Sheet1!$D$11:'[1]Sheet1'!$H$17787,4,0)</f>
        <v>#REF!</v>
      </c>
      <c r="B84" s="6">
        <f t="shared" si="7"/>
        <v>23185042</v>
      </c>
      <c r="C84" t="s">
        <v>60</v>
      </c>
      <c r="D84" t="s">
        <v>176</v>
      </c>
      <c r="E84" s="1">
        <v>11295582</v>
      </c>
      <c r="H84" s="1">
        <v>3855060</v>
      </c>
      <c r="J84" s="1">
        <v>8034400</v>
      </c>
      <c r="L84" s="1">
        <f t="shared" si="8"/>
        <v>23185042</v>
      </c>
      <c r="N84" t="str">
        <f t="shared" si="6"/>
        <v>yes</v>
      </c>
    </row>
    <row r="85" spans="1:14">
      <c r="A85" s="7" t="e">
        <f>VLOOKUP(C85,[1]Sheet1!$D$11:'[1]Sheet1'!$H$17787,4,0)</f>
        <v>#REF!</v>
      </c>
      <c r="B85" s="6">
        <f t="shared" si="7"/>
        <v>15540000</v>
      </c>
      <c r="C85" t="s">
        <v>61</v>
      </c>
      <c r="D85" t="s">
        <v>172</v>
      </c>
      <c r="E85" s="1">
        <v>15040000</v>
      </c>
      <c r="H85" s="1">
        <v>0</v>
      </c>
      <c r="J85" s="1">
        <v>500000</v>
      </c>
      <c r="L85" s="1">
        <f t="shared" si="8"/>
        <v>15540000</v>
      </c>
      <c r="N85" t="str">
        <f t="shared" si="6"/>
        <v>yes</v>
      </c>
    </row>
    <row r="86" spans="1:14">
      <c r="A86" s="8" t="e">
        <f>VLOOKUP(C86,[1]Sheet1!$D$11:'[1]Sheet1'!$H$17787,4,0)</f>
        <v>#REF!</v>
      </c>
      <c r="B86" s="6">
        <f t="shared" si="7"/>
        <v>2772422</v>
      </c>
      <c r="C86" t="s">
        <v>3</v>
      </c>
      <c r="D86" t="s">
        <v>176</v>
      </c>
      <c r="E86" s="1">
        <v>520722</v>
      </c>
      <c r="H86" s="1">
        <v>1650000</v>
      </c>
      <c r="J86" s="1">
        <v>601700</v>
      </c>
      <c r="L86" s="1">
        <f t="shared" si="8"/>
        <v>2772422</v>
      </c>
      <c r="N86" t="str">
        <f t="shared" si="6"/>
        <v>yes</v>
      </c>
    </row>
    <row r="87" spans="1:14">
      <c r="A87" s="5" t="e">
        <f>VLOOKUP(C87,[1]Sheet1!$D$11:'[1]Sheet1'!$H$17787,4,0)</f>
        <v>#REF!</v>
      </c>
      <c r="B87" s="6">
        <f t="shared" si="7"/>
        <v>9454500</v>
      </c>
      <c r="C87" t="s">
        <v>62</v>
      </c>
      <c r="D87" t="s">
        <v>173</v>
      </c>
      <c r="E87" s="1">
        <v>9259500</v>
      </c>
      <c r="H87" s="1">
        <v>25000</v>
      </c>
      <c r="J87" s="1">
        <v>170000</v>
      </c>
      <c r="L87" s="1">
        <f t="shared" si="8"/>
        <v>9454500</v>
      </c>
      <c r="N87" t="str">
        <f t="shared" si="6"/>
        <v>yes</v>
      </c>
    </row>
    <row r="88" spans="1:14">
      <c r="A88" s="5" t="e">
        <f>VLOOKUP(C88,[1]Sheet1!$D$11:'[1]Sheet1'!$H$17787,4,0)</f>
        <v>#REF!</v>
      </c>
      <c r="B88" s="6">
        <f t="shared" si="7"/>
        <v>5171194</v>
      </c>
      <c r="C88" t="s">
        <v>63</v>
      </c>
      <c r="D88" t="s">
        <v>172</v>
      </c>
      <c r="E88" s="1">
        <v>2952000</v>
      </c>
      <c r="H88" s="1">
        <v>574194</v>
      </c>
      <c r="J88" s="1">
        <v>1645000</v>
      </c>
      <c r="L88" s="1">
        <f t="shared" si="8"/>
        <v>5171194</v>
      </c>
      <c r="N88" t="str">
        <f t="shared" si="6"/>
        <v>yes</v>
      </c>
    </row>
    <row r="89" spans="1:14">
      <c r="A89" s="7" t="e">
        <f>VLOOKUP(C89,[1]Sheet1!$D$11:'[1]Sheet1'!$H$17787,4,0)</f>
        <v>#REF!</v>
      </c>
      <c r="B89" s="6">
        <f t="shared" si="7"/>
        <v>14569899</v>
      </c>
      <c r="C89" t="s">
        <v>64</v>
      </c>
      <c r="D89" t="s">
        <v>177</v>
      </c>
      <c r="E89" s="1">
        <v>14569899</v>
      </c>
      <c r="H89" s="1">
        <v>0</v>
      </c>
      <c r="J89" s="1">
        <v>0</v>
      </c>
      <c r="L89" s="1">
        <f t="shared" si="8"/>
        <v>14569899</v>
      </c>
      <c r="N89" t="str">
        <f t="shared" si="6"/>
        <v>yes</v>
      </c>
    </row>
    <row r="90" spans="1:14">
      <c r="A90" s="5" t="e">
        <f>VLOOKUP(C90,[1]Sheet1!$D$11:'[1]Sheet1'!$H$17787,4,0)</f>
        <v>#REF!</v>
      </c>
      <c r="B90" s="6">
        <f t="shared" si="7"/>
        <v>16704798</v>
      </c>
      <c r="C90" t="s">
        <v>65</v>
      </c>
      <c r="D90" t="s">
        <v>173</v>
      </c>
      <c r="E90" s="1">
        <v>14240798</v>
      </c>
      <c r="H90" s="1">
        <v>0</v>
      </c>
      <c r="J90" s="1">
        <v>2464000</v>
      </c>
      <c r="L90" s="1">
        <f t="shared" si="8"/>
        <v>16704798</v>
      </c>
      <c r="N90" t="str">
        <f t="shared" si="6"/>
        <v>yes</v>
      </c>
    </row>
    <row r="91" spans="1:14">
      <c r="A91" s="8" t="e">
        <f>VLOOKUP(C91,[1]Sheet1!$D$11:'[1]Sheet1'!$H$17787,4,0)</f>
        <v>#REF!</v>
      </c>
      <c r="B91" s="6">
        <f t="shared" si="7"/>
        <v>3231000</v>
      </c>
      <c r="C91" t="s">
        <v>66</v>
      </c>
      <c r="D91" t="s">
        <v>176</v>
      </c>
      <c r="E91" s="1">
        <v>3231000</v>
      </c>
      <c r="H91" s="1">
        <v>0</v>
      </c>
      <c r="J91" s="1">
        <v>0</v>
      </c>
      <c r="L91" s="1">
        <f t="shared" si="8"/>
        <v>3231000</v>
      </c>
      <c r="N91" t="str">
        <f t="shared" si="6"/>
        <v>yes</v>
      </c>
    </row>
    <row r="92" spans="1:14">
      <c r="A92" s="8" t="e">
        <f>VLOOKUP(C92,[1]Sheet1!$D$11:'[1]Sheet1'!$H$17787,4,0)</f>
        <v>#REF!</v>
      </c>
      <c r="B92" s="6">
        <f t="shared" si="7"/>
        <v>1524714</v>
      </c>
      <c r="C92" t="s">
        <v>67</v>
      </c>
      <c r="D92" t="s">
        <v>176</v>
      </c>
      <c r="E92" s="1">
        <v>338314</v>
      </c>
      <c r="H92" s="1">
        <v>500000</v>
      </c>
      <c r="J92" s="1">
        <v>686400</v>
      </c>
      <c r="L92" s="1">
        <f t="shared" si="8"/>
        <v>1524714</v>
      </c>
      <c r="N92" t="str">
        <f t="shared" si="6"/>
        <v>yes</v>
      </c>
    </row>
    <row r="93" spans="1:14">
      <c r="A93" s="7" t="e">
        <f>VLOOKUP(C93,[1]Sheet1!$D$11:'[1]Sheet1'!$H$17787,4,0)</f>
        <v>#REF!</v>
      </c>
      <c r="B93" s="6">
        <f t="shared" si="7"/>
        <v>9600328</v>
      </c>
      <c r="C93" t="s">
        <v>68</v>
      </c>
      <c r="D93" t="s">
        <v>173</v>
      </c>
      <c r="E93" s="1">
        <v>9600328</v>
      </c>
      <c r="H93" s="1">
        <v>0</v>
      </c>
      <c r="J93" s="1">
        <v>0</v>
      </c>
      <c r="L93" s="1">
        <f t="shared" si="8"/>
        <v>9600328</v>
      </c>
      <c r="N93" t="str">
        <f t="shared" si="6"/>
        <v>yes</v>
      </c>
    </row>
    <row r="94" spans="1:14">
      <c r="A94" s="5" t="e">
        <f>VLOOKUP(C94,[1]Sheet1!$D$11:'[1]Sheet1'!$H$17787,4,0)</f>
        <v>#REF!</v>
      </c>
      <c r="B94" s="6">
        <f t="shared" si="7"/>
        <v>1107463</v>
      </c>
      <c r="C94" t="s">
        <v>69</v>
      </c>
      <c r="D94" t="s">
        <v>175</v>
      </c>
      <c r="E94" s="1">
        <v>762463</v>
      </c>
      <c r="H94" s="1">
        <v>0</v>
      </c>
      <c r="J94" s="1">
        <v>345000</v>
      </c>
      <c r="L94" s="1">
        <f t="shared" si="8"/>
        <v>1107463</v>
      </c>
      <c r="N94" t="str">
        <f t="shared" si="6"/>
        <v>yes</v>
      </c>
    </row>
    <row r="95" spans="1:14">
      <c r="A95" s="8" t="e">
        <f>VLOOKUP(C95,[1]Sheet1!$D$11:'[1]Sheet1'!$H$17787,4,0)</f>
        <v>#REF!</v>
      </c>
      <c r="B95" s="6">
        <f t="shared" si="7"/>
        <v>5811300</v>
      </c>
      <c r="C95" t="s">
        <v>70</v>
      </c>
      <c r="D95" t="s">
        <v>176</v>
      </c>
      <c r="E95" s="1">
        <v>5527500</v>
      </c>
      <c r="H95" s="1">
        <v>0</v>
      </c>
      <c r="J95" s="1">
        <v>283800</v>
      </c>
      <c r="L95" s="1">
        <f t="shared" si="8"/>
        <v>5811300</v>
      </c>
      <c r="N95" t="str">
        <f t="shared" si="6"/>
        <v>yes</v>
      </c>
    </row>
    <row r="96" spans="1:14">
      <c r="A96" s="7" t="e">
        <f>VLOOKUP(C96,[1]Sheet1!$D$11:'[1]Sheet1'!$H$17787,4,0)</f>
        <v>#REF!</v>
      </c>
      <c r="B96" s="6">
        <f t="shared" si="7"/>
        <v>11370369</v>
      </c>
      <c r="C96" t="s">
        <v>71</v>
      </c>
      <c r="D96" t="s">
        <v>172</v>
      </c>
      <c r="E96" s="1">
        <v>2896369</v>
      </c>
      <c r="H96" s="1">
        <v>280000</v>
      </c>
      <c r="J96" s="1">
        <v>8194000</v>
      </c>
      <c r="L96" s="1">
        <f t="shared" si="8"/>
        <v>11370369</v>
      </c>
      <c r="N96" t="str">
        <f t="shared" si="6"/>
        <v>yes</v>
      </c>
    </row>
    <row r="97" spans="1:14">
      <c r="A97" s="8" t="e">
        <f>VLOOKUP(C97,[1]Sheet1!$D$11:'[1]Sheet1'!$H$17787,4,0)</f>
        <v>#REF!</v>
      </c>
      <c r="B97" s="6">
        <f t="shared" si="7"/>
        <v>18231209</v>
      </c>
      <c r="C97" t="s">
        <v>72</v>
      </c>
      <c r="D97" t="s">
        <v>176</v>
      </c>
      <c r="E97" s="1">
        <v>13071209</v>
      </c>
      <c r="H97" s="1">
        <v>160000</v>
      </c>
      <c r="J97" s="1">
        <v>5000000</v>
      </c>
      <c r="L97" s="1">
        <f t="shared" si="8"/>
        <v>18231209</v>
      </c>
      <c r="N97" t="str">
        <f t="shared" si="6"/>
        <v>yes</v>
      </c>
    </row>
    <row r="98" spans="1:14">
      <c r="A98" s="8" t="e">
        <f>VLOOKUP(C98,[1]Sheet1!$D$11:'[1]Sheet1'!$H$17787,4,0)</f>
        <v>#REF!</v>
      </c>
      <c r="B98" s="6">
        <f t="shared" si="7"/>
        <v>1435000</v>
      </c>
      <c r="C98" t="s">
        <v>73</v>
      </c>
      <c r="D98" t="s">
        <v>176</v>
      </c>
      <c r="E98" s="1">
        <v>950000</v>
      </c>
      <c r="H98" s="1">
        <v>0</v>
      </c>
      <c r="J98" s="1">
        <v>485000</v>
      </c>
      <c r="L98" s="1">
        <f t="shared" si="8"/>
        <v>1435000</v>
      </c>
      <c r="N98" t="str">
        <f t="shared" si="6"/>
        <v>yes</v>
      </c>
    </row>
    <row r="99" spans="1:14">
      <c r="A99" s="7" t="e">
        <f>VLOOKUP(C99,[1]Sheet1!$D$11:'[1]Sheet1'!$H$17787,4,0)</f>
        <v>#REF!</v>
      </c>
      <c r="B99" s="6">
        <f t="shared" si="7"/>
        <v>10279765</v>
      </c>
      <c r="C99" t="s">
        <v>74</v>
      </c>
      <c r="D99" t="s">
        <v>177</v>
      </c>
      <c r="E99" s="1">
        <v>10279765</v>
      </c>
      <c r="H99" s="1">
        <v>0</v>
      </c>
      <c r="J99" s="1">
        <v>0</v>
      </c>
      <c r="L99" s="1">
        <f t="shared" si="8"/>
        <v>10279765</v>
      </c>
      <c r="N99" t="str">
        <f t="shared" si="6"/>
        <v>yes</v>
      </c>
    </row>
    <row r="100" spans="1:14">
      <c r="A100" s="5" t="e">
        <f>VLOOKUP(C100,[1]Sheet1!$D$11:'[1]Sheet1'!$H$17787,4,0)</f>
        <v>#REF!</v>
      </c>
      <c r="B100" s="6">
        <f t="shared" si="7"/>
        <v>70000</v>
      </c>
      <c r="C100" t="s">
        <v>75</v>
      </c>
      <c r="D100" t="s">
        <v>173</v>
      </c>
      <c r="E100" s="1">
        <v>0</v>
      </c>
      <c r="H100" s="1">
        <v>0</v>
      </c>
      <c r="J100" s="1">
        <v>70000</v>
      </c>
      <c r="L100" s="1">
        <f t="shared" si="8"/>
        <v>70000</v>
      </c>
      <c r="N100" t="str">
        <f t="shared" si="6"/>
        <v>yes</v>
      </c>
    </row>
    <row r="101" spans="1:14">
      <c r="A101" s="5" t="e">
        <f>VLOOKUP(C101,[1]Sheet1!$D$11:'[1]Sheet1'!$H$17787,4,0)</f>
        <v>#REF!</v>
      </c>
      <c r="B101" s="6">
        <f t="shared" si="7"/>
        <v>0</v>
      </c>
      <c r="C101" t="s">
        <v>76</v>
      </c>
      <c r="D101" t="s">
        <v>174</v>
      </c>
      <c r="E101" s="1">
        <v>0</v>
      </c>
      <c r="H101" s="1">
        <v>0</v>
      </c>
      <c r="J101" s="1">
        <v>0</v>
      </c>
      <c r="L101" s="1">
        <f t="shared" si="8"/>
        <v>0</v>
      </c>
      <c r="N101" t="str">
        <f t="shared" si="6"/>
        <v>yes</v>
      </c>
    </row>
    <row r="102" spans="1:14">
      <c r="A102" s="5" t="e">
        <f>VLOOKUP(C102,[1]Sheet1!$D$11:'[1]Sheet1'!$H$17787,4,0)</f>
        <v>#REF!</v>
      </c>
      <c r="B102" s="6">
        <f t="shared" si="7"/>
        <v>0</v>
      </c>
      <c r="C102" t="s">
        <v>77</v>
      </c>
      <c r="D102" t="s">
        <v>172</v>
      </c>
      <c r="E102" s="1">
        <v>0</v>
      </c>
      <c r="H102" s="1">
        <v>0</v>
      </c>
      <c r="J102" s="1">
        <v>0</v>
      </c>
      <c r="L102" s="1">
        <f t="shared" si="8"/>
        <v>0</v>
      </c>
      <c r="N102" t="str">
        <f t="shared" si="6"/>
        <v>yes</v>
      </c>
    </row>
    <row r="103" spans="1:14">
      <c r="A103" s="5" t="e">
        <f>VLOOKUP(C103,[1]Sheet1!$D$11:'[1]Sheet1'!$H$17787,4,0)</f>
        <v>#REF!</v>
      </c>
      <c r="B103" s="6">
        <f t="shared" si="7"/>
        <v>12400000</v>
      </c>
      <c r="C103" t="s">
        <v>78</v>
      </c>
      <c r="D103" t="s">
        <v>177</v>
      </c>
      <c r="E103" s="1">
        <v>10000000</v>
      </c>
      <c r="H103" s="1">
        <v>2400000</v>
      </c>
      <c r="J103" s="1">
        <v>0</v>
      </c>
      <c r="L103" s="1">
        <f t="shared" si="8"/>
        <v>12400000</v>
      </c>
      <c r="N103" t="str">
        <f t="shared" si="6"/>
        <v>yes</v>
      </c>
    </row>
    <row r="104" spans="1:14">
      <c r="A104" s="5" t="e">
        <f>VLOOKUP(C104,[1]Sheet1!$D$11:'[1]Sheet1'!$H$17787,4,0)</f>
        <v>#REF!</v>
      </c>
      <c r="B104" s="6">
        <f t="shared" si="7"/>
        <v>1000000</v>
      </c>
      <c r="C104" t="s">
        <v>79</v>
      </c>
      <c r="D104" t="s">
        <v>172</v>
      </c>
      <c r="E104" s="1">
        <v>0</v>
      </c>
      <c r="H104" s="1">
        <v>1000000</v>
      </c>
      <c r="J104" s="1">
        <v>0</v>
      </c>
      <c r="L104" s="1">
        <f t="shared" si="8"/>
        <v>1000000</v>
      </c>
      <c r="N104" t="str">
        <f t="shared" si="6"/>
        <v>yes</v>
      </c>
    </row>
    <row r="105" spans="1:14">
      <c r="A105" s="5" t="e">
        <f>VLOOKUP(C105,[1]Sheet1!$D$11:'[1]Sheet1'!$H$17787,4,0)</f>
        <v>#REF!</v>
      </c>
      <c r="B105" s="6">
        <f t="shared" si="7"/>
        <v>17973651</v>
      </c>
      <c r="C105" t="s">
        <v>80</v>
      </c>
      <c r="D105" t="s">
        <v>173</v>
      </c>
      <c r="E105" s="1">
        <v>8190651</v>
      </c>
      <c r="H105" s="1">
        <v>6983000</v>
      </c>
      <c r="J105" s="1">
        <v>2800000</v>
      </c>
      <c r="L105" s="1">
        <f t="shared" si="8"/>
        <v>17973651</v>
      </c>
      <c r="N105" t="str">
        <f t="shared" si="6"/>
        <v>yes</v>
      </c>
    </row>
    <row r="106" spans="1:14">
      <c r="A106" t="e">
        <f>VLOOKUP(C106,[1]Sheet1!$D$11:'[1]Sheet1'!$H$17787,4,0)</f>
        <v>#REF!</v>
      </c>
      <c r="B106" s="6">
        <f t="shared" si="7"/>
        <v>28026700</v>
      </c>
      <c r="C106" t="s">
        <v>81</v>
      </c>
      <c r="D106" t="s">
        <v>172</v>
      </c>
      <c r="E106" s="1">
        <v>4000000</v>
      </c>
      <c r="H106" s="1">
        <v>7933000</v>
      </c>
      <c r="J106" s="1">
        <v>16093700</v>
      </c>
      <c r="L106" s="1">
        <f t="shared" si="8"/>
        <v>28026700</v>
      </c>
      <c r="N106" t="str">
        <f t="shared" si="6"/>
        <v>yes</v>
      </c>
    </row>
    <row r="107" spans="1:14">
      <c r="A107" s="7" t="e">
        <f>VLOOKUP(C107,[1]Sheet1!$D$11:'[1]Sheet1'!$H$17787,4,0)</f>
        <v>#REF!</v>
      </c>
      <c r="B107" s="6">
        <f t="shared" si="7"/>
        <v>1239</v>
      </c>
      <c r="C107" t="s">
        <v>82</v>
      </c>
      <c r="D107" t="s">
        <v>172</v>
      </c>
      <c r="E107" s="1">
        <v>649</v>
      </c>
      <c r="H107" s="1">
        <v>590</v>
      </c>
      <c r="J107" s="1">
        <v>0</v>
      </c>
      <c r="L107" s="1">
        <f t="shared" si="8"/>
        <v>1239</v>
      </c>
      <c r="N107" t="str">
        <f t="shared" si="6"/>
        <v>yes</v>
      </c>
    </row>
    <row r="108" spans="1:14">
      <c r="A108" s="5" t="e">
        <f>VLOOKUP(C108,[1]Sheet1!$D$11:'[1]Sheet1'!$H$17787,4,0)</f>
        <v>#REF!</v>
      </c>
      <c r="B108" s="6">
        <f t="shared" si="7"/>
        <v>0</v>
      </c>
      <c r="C108" t="s">
        <v>83</v>
      </c>
      <c r="D108" t="s">
        <v>172</v>
      </c>
      <c r="E108" s="1">
        <v>0</v>
      </c>
      <c r="H108" s="1">
        <v>0</v>
      </c>
      <c r="J108" s="1">
        <v>0</v>
      </c>
      <c r="L108" s="1">
        <f t="shared" si="8"/>
        <v>0</v>
      </c>
      <c r="N108" t="str">
        <f t="shared" si="6"/>
        <v>yes</v>
      </c>
    </row>
    <row r="109" spans="1:14">
      <c r="A109" s="5" t="e">
        <f>VLOOKUP(C109,[1]Sheet1!$D$11:'[1]Sheet1'!$H$17787,4,0)</f>
        <v>#REF!</v>
      </c>
      <c r="B109" s="6">
        <f t="shared" si="7"/>
        <v>2077000</v>
      </c>
      <c r="C109" t="s">
        <v>84</v>
      </c>
      <c r="D109" t="s">
        <v>173</v>
      </c>
      <c r="E109" s="1">
        <v>91000</v>
      </c>
      <c r="H109" s="1">
        <v>786000</v>
      </c>
      <c r="J109" s="1">
        <v>1200000</v>
      </c>
      <c r="L109" s="1">
        <f t="shared" si="8"/>
        <v>2077000</v>
      </c>
      <c r="N109" t="str">
        <f t="shared" ref="N109:N172" si="9">IF(L109=B109,"yes",0)</f>
        <v>yes</v>
      </c>
    </row>
    <row r="110" spans="1:14">
      <c r="A110" s="5" t="e">
        <f>VLOOKUP(C110,[1]Sheet1!$D$11:'[1]Sheet1'!$H$17787,4,0)</f>
        <v>#REF!</v>
      </c>
      <c r="B110" s="6">
        <f t="shared" ref="B110:B173" si="10">+E110+H110+J110</f>
        <v>0</v>
      </c>
      <c r="C110" t="s">
        <v>85</v>
      </c>
      <c r="D110" t="s">
        <v>173</v>
      </c>
      <c r="E110" s="1">
        <v>0</v>
      </c>
      <c r="H110" s="1">
        <v>0</v>
      </c>
      <c r="J110" s="1">
        <v>0</v>
      </c>
      <c r="L110" s="1">
        <f t="shared" ref="L110:L173" si="11">SUM(E110:J110)</f>
        <v>0</v>
      </c>
      <c r="N110" t="str">
        <f t="shared" si="9"/>
        <v>yes</v>
      </c>
    </row>
    <row r="111" spans="1:14">
      <c r="A111" s="7" t="e">
        <f>VLOOKUP(C111,[1]Sheet1!$D$11:'[1]Sheet1'!$H$17787,4,0)</f>
        <v>#REF!</v>
      </c>
      <c r="B111" s="6">
        <f t="shared" si="10"/>
        <v>6301293</v>
      </c>
      <c r="C111" t="s">
        <v>86</v>
      </c>
      <c r="D111" t="s">
        <v>171</v>
      </c>
      <c r="E111" s="1">
        <v>5295293</v>
      </c>
      <c r="H111" s="1">
        <v>6000</v>
      </c>
      <c r="J111" s="1">
        <v>1000000</v>
      </c>
      <c r="L111" s="1">
        <f t="shared" si="11"/>
        <v>6301293</v>
      </c>
      <c r="N111" t="str">
        <f t="shared" si="9"/>
        <v>yes</v>
      </c>
    </row>
    <row r="112" spans="1:14">
      <c r="A112" s="5" t="e">
        <f>VLOOKUP(C112,[1]Sheet1!$D$11:'[1]Sheet1'!$H$17787,4,0)</f>
        <v>#REF!</v>
      </c>
      <c r="B112" s="6">
        <f t="shared" si="10"/>
        <v>23470173</v>
      </c>
      <c r="C112" t="s">
        <v>87</v>
      </c>
      <c r="D112" t="s">
        <v>176</v>
      </c>
      <c r="E112" s="1">
        <v>1359173</v>
      </c>
      <c r="H112" s="1">
        <v>4964000</v>
      </c>
      <c r="J112" s="1">
        <v>17147000</v>
      </c>
      <c r="L112" s="1">
        <f t="shared" si="11"/>
        <v>23470173</v>
      </c>
      <c r="N112" t="str">
        <f t="shared" si="9"/>
        <v>yes</v>
      </c>
    </row>
    <row r="113" spans="1:14">
      <c r="A113" s="8" t="e">
        <f>VLOOKUP(C113,[1]Sheet1!$D$11:'[1]Sheet1'!$H$17787,4,0)</f>
        <v>#REF!</v>
      </c>
      <c r="B113" s="6">
        <f t="shared" si="10"/>
        <v>2272300</v>
      </c>
      <c r="C113" t="s">
        <v>88</v>
      </c>
      <c r="D113" t="s">
        <v>176</v>
      </c>
      <c r="E113" s="1">
        <v>2272300</v>
      </c>
      <c r="H113" s="1">
        <v>0</v>
      </c>
      <c r="J113" s="1">
        <v>0</v>
      </c>
      <c r="L113" s="1">
        <f t="shared" si="11"/>
        <v>2272300</v>
      </c>
      <c r="N113" t="str">
        <f t="shared" si="9"/>
        <v>yes</v>
      </c>
    </row>
    <row r="114" spans="1:14">
      <c r="A114" s="7" t="e">
        <f>VLOOKUP(C114,[1]Sheet1!$D$11:'[1]Sheet1'!$H$17787,4,0)</f>
        <v>#REF!</v>
      </c>
      <c r="B114" s="6">
        <f t="shared" si="10"/>
        <v>695000</v>
      </c>
      <c r="C114" t="s">
        <v>16</v>
      </c>
      <c r="D114" t="s">
        <v>177</v>
      </c>
      <c r="E114" s="1">
        <v>0</v>
      </c>
      <c r="H114" s="1">
        <v>100000</v>
      </c>
      <c r="J114" s="1">
        <v>595000</v>
      </c>
      <c r="L114" s="1">
        <f t="shared" si="11"/>
        <v>695000</v>
      </c>
      <c r="N114" t="str">
        <f t="shared" si="9"/>
        <v>yes</v>
      </c>
    </row>
    <row r="115" spans="1:14">
      <c r="A115" s="8" t="e">
        <f>VLOOKUP(C115,[1]Sheet1!$D$11:'[1]Sheet1'!$H$17787,4,0)</f>
        <v>#REF!</v>
      </c>
      <c r="B115" s="6">
        <f t="shared" si="10"/>
        <v>2200000</v>
      </c>
      <c r="C115" t="s">
        <v>7</v>
      </c>
      <c r="D115" t="s">
        <v>176</v>
      </c>
      <c r="E115" s="1">
        <v>2200000</v>
      </c>
      <c r="H115" s="1">
        <v>0</v>
      </c>
      <c r="J115" s="1">
        <v>0</v>
      </c>
      <c r="L115" s="1">
        <f t="shared" si="11"/>
        <v>2200000</v>
      </c>
      <c r="N115" t="str">
        <f t="shared" si="9"/>
        <v>yes</v>
      </c>
    </row>
    <row r="116" spans="1:14">
      <c r="A116" s="7" t="e">
        <f>VLOOKUP(C116,[1]Sheet1!$D$11:'[1]Sheet1'!$H$17787,4,0)</f>
        <v>#REF!</v>
      </c>
      <c r="B116" s="6">
        <f t="shared" si="10"/>
        <v>4982102</v>
      </c>
      <c r="C116" t="s">
        <v>89</v>
      </c>
      <c r="D116" t="s">
        <v>172</v>
      </c>
      <c r="E116" s="1">
        <v>4977854</v>
      </c>
      <c r="H116" s="1">
        <v>2419</v>
      </c>
      <c r="J116" s="1">
        <v>1829</v>
      </c>
      <c r="L116" s="1">
        <f t="shared" si="11"/>
        <v>4982102</v>
      </c>
      <c r="N116" t="str">
        <f t="shared" si="9"/>
        <v>yes</v>
      </c>
    </row>
    <row r="117" spans="1:14">
      <c r="A117" s="5" t="e">
        <f>VLOOKUP(C117,[1]Sheet1!$D$11:'[1]Sheet1'!$H$17787,4,0)</f>
        <v>#REF!</v>
      </c>
      <c r="B117" s="6">
        <f t="shared" si="10"/>
        <v>2769289</v>
      </c>
      <c r="C117" t="s">
        <v>90</v>
      </c>
      <c r="D117" t="s">
        <v>171</v>
      </c>
      <c r="E117" s="1">
        <v>2769289</v>
      </c>
      <c r="H117" s="1">
        <v>0</v>
      </c>
      <c r="J117" s="1">
        <v>0</v>
      </c>
      <c r="L117" s="1">
        <f t="shared" si="11"/>
        <v>2769289</v>
      </c>
      <c r="N117" t="str">
        <f t="shared" si="9"/>
        <v>yes</v>
      </c>
    </row>
    <row r="118" spans="1:14">
      <c r="A118" s="8" t="e">
        <f>VLOOKUP(C118,[1]Sheet1!$D$11:'[1]Sheet1'!$H$17787,4,0)</f>
        <v>#REF!</v>
      </c>
      <c r="B118" s="6">
        <f t="shared" si="10"/>
        <v>9645750</v>
      </c>
      <c r="C118" t="s">
        <v>91</v>
      </c>
      <c r="D118" t="s">
        <v>176</v>
      </c>
      <c r="E118" s="1">
        <v>8213750</v>
      </c>
      <c r="H118" s="1">
        <v>0</v>
      </c>
      <c r="J118" s="1">
        <v>1432000</v>
      </c>
      <c r="L118" s="1">
        <f t="shared" si="11"/>
        <v>9645750</v>
      </c>
      <c r="N118" t="str">
        <f t="shared" si="9"/>
        <v>yes</v>
      </c>
    </row>
    <row r="119" spans="1:14">
      <c r="A119" s="5" t="e">
        <f>VLOOKUP(C119,[1]Sheet1!$D$11:'[1]Sheet1'!$H$17787,4,0)</f>
        <v>#REF!</v>
      </c>
      <c r="B119" s="6">
        <f t="shared" si="10"/>
        <v>0</v>
      </c>
      <c r="C119" t="s">
        <v>92</v>
      </c>
      <c r="D119" t="s">
        <v>172</v>
      </c>
      <c r="E119" s="1">
        <v>0</v>
      </c>
      <c r="H119" s="1">
        <v>0</v>
      </c>
      <c r="J119" s="1">
        <v>0</v>
      </c>
      <c r="L119" s="1">
        <f t="shared" si="11"/>
        <v>0</v>
      </c>
      <c r="N119" t="str">
        <f t="shared" si="9"/>
        <v>yes</v>
      </c>
    </row>
    <row r="120" spans="1:14">
      <c r="A120" s="5" t="e">
        <f>VLOOKUP(C120,[1]Sheet1!$D$11:'[1]Sheet1'!$H$17787,4,0)</f>
        <v>#REF!</v>
      </c>
      <c r="B120" s="6">
        <f t="shared" si="10"/>
        <v>0</v>
      </c>
      <c r="C120" t="s">
        <v>93</v>
      </c>
      <c r="D120" t="s">
        <v>172</v>
      </c>
      <c r="E120" s="1">
        <v>0</v>
      </c>
      <c r="H120" s="1">
        <v>0</v>
      </c>
      <c r="J120" s="1">
        <v>0</v>
      </c>
      <c r="L120" s="1">
        <f t="shared" si="11"/>
        <v>0</v>
      </c>
      <c r="N120" t="str">
        <f t="shared" si="9"/>
        <v>yes</v>
      </c>
    </row>
    <row r="121" spans="1:14">
      <c r="A121" s="7" t="e">
        <f>VLOOKUP(C121,[1]Sheet1!$D$11:'[1]Sheet1'!$H$17787,4,0)</f>
        <v>#REF!</v>
      </c>
      <c r="B121" s="6">
        <f t="shared" si="10"/>
        <v>0</v>
      </c>
      <c r="C121" t="s">
        <v>94</v>
      </c>
      <c r="D121" t="s">
        <v>173</v>
      </c>
      <c r="E121" s="1">
        <v>0</v>
      </c>
      <c r="H121" s="1">
        <v>0</v>
      </c>
      <c r="J121" s="1">
        <v>0</v>
      </c>
      <c r="L121" s="1">
        <f t="shared" si="11"/>
        <v>0</v>
      </c>
      <c r="N121" t="str">
        <f t="shared" si="9"/>
        <v>yes</v>
      </c>
    </row>
    <row r="122" spans="1:14">
      <c r="A122" s="7" t="e">
        <f>VLOOKUP(C122,[1]Sheet1!$D$11:'[1]Sheet1'!$H$17787,4,0)</f>
        <v>#REF!</v>
      </c>
      <c r="B122" s="6">
        <f t="shared" si="10"/>
        <v>9300500</v>
      </c>
      <c r="C122" t="s">
        <v>95</v>
      </c>
      <c r="D122" t="s">
        <v>173</v>
      </c>
      <c r="E122" s="1">
        <v>1438500</v>
      </c>
      <c r="H122" s="1">
        <v>7550000</v>
      </c>
      <c r="J122" s="1">
        <v>312000</v>
      </c>
      <c r="L122" s="1">
        <f t="shared" si="11"/>
        <v>9300500</v>
      </c>
      <c r="N122" t="str">
        <f t="shared" si="9"/>
        <v>yes</v>
      </c>
    </row>
    <row r="123" spans="1:14">
      <c r="A123" s="5" t="e">
        <f>VLOOKUP(C123,[1]Sheet1!$D$11:'[1]Sheet1'!$H$17787,4,0)</f>
        <v>#REF!</v>
      </c>
      <c r="B123" s="6">
        <f t="shared" si="10"/>
        <v>108000</v>
      </c>
      <c r="C123" t="s">
        <v>96</v>
      </c>
      <c r="D123" t="s">
        <v>173</v>
      </c>
      <c r="E123" s="1">
        <v>75000</v>
      </c>
      <c r="H123" s="1">
        <v>0</v>
      </c>
      <c r="J123" s="1">
        <v>33000</v>
      </c>
      <c r="L123" s="1">
        <f t="shared" si="11"/>
        <v>108000</v>
      </c>
      <c r="N123" t="str">
        <f t="shared" si="9"/>
        <v>yes</v>
      </c>
    </row>
    <row r="124" spans="1:14">
      <c r="A124" t="e">
        <f>VLOOKUP(C124,[1]Sheet1!$D$11:'[1]Sheet1'!$H$17787,4,0)</f>
        <v>#REF!</v>
      </c>
      <c r="B124" s="6">
        <f t="shared" si="10"/>
        <v>1008200</v>
      </c>
      <c r="C124" t="s">
        <v>13</v>
      </c>
      <c r="D124" t="s">
        <v>172</v>
      </c>
      <c r="E124" s="1">
        <v>788200</v>
      </c>
      <c r="H124" s="1">
        <v>0</v>
      </c>
      <c r="J124" s="1">
        <v>220000</v>
      </c>
      <c r="L124" s="1">
        <f t="shared" si="11"/>
        <v>1008200</v>
      </c>
      <c r="N124" t="str">
        <f t="shared" si="9"/>
        <v>yes</v>
      </c>
    </row>
    <row r="125" spans="1:14">
      <c r="A125" s="5" t="e">
        <f>VLOOKUP(C125,[1]Sheet1!$D$11:'[1]Sheet1'!$H$17787,4,0)</f>
        <v>#REF!</v>
      </c>
      <c r="B125" s="6">
        <f t="shared" si="10"/>
        <v>0</v>
      </c>
      <c r="C125" t="s">
        <v>97</v>
      </c>
      <c r="D125" t="s">
        <v>172</v>
      </c>
      <c r="E125" s="1">
        <v>0</v>
      </c>
      <c r="H125" s="1">
        <v>0</v>
      </c>
      <c r="J125" s="1">
        <v>0</v>
      </c>
      <c r="L125" s="1">
        <f t="shared" si="11"/>
        <v>0</v>
      </c>
      <c r="N125" t="str">
        <f t="shared" si="9"/>
        <v>yes</v>
      </c>
    </row>
    <row r="126" spans="1:14">
      <c r="A126" s="5" t="e">
        <f>VLOOKUP(C126,[1]Sheet1!$D$11:'[1]Sheet1'!$H$17787,4,0)</f>
        <v>#REF!</v>
      </c>
      <c r="B126" s="6">
        <f t="shared" si="10"/>
        <v>55500</v>
      </c>
      <c r="C126" t="s">
        <v>98</v>
      </c>
      <c r="D126" t="s">
        <v>172</v>
      </c>
      <c r="E126" s="1">
        <v>50000</v>
      </c>
      <c r="H126" s="1">
        <v>5500</v>
      </c>
      <c r="J126" s="1">
        <v>0</v>
      </c>
      <c r="L126" s="1">
        <f t="shared" si="11"/>
        <v>55500</v>
      </c>
      <c r="N126" t="str">
        <f t="shared" si="9"/>
        <v>yes</v>
      </c>
    </row>
    <row r="127" spans="1:14">
      <c r="A127" t="e">
        <f>VLOOKUP(C127,[1]Sheet1!$D$11:'[1]Sheet1'!$H$17787,4,0)</f>
        <v>#REF!</v>
      </c>
      <c r="B127" s="6">
        <f t="shared" si="10"/>
        <v>40075999</v>
      </c>
      <c r="C127" t="s">
        <v>99</v>
      </c>
      <c r="D127" t="s">
        <v>176</v>
      </c>
      <c r="E127" s="1">
        <v>29815999</v>
      </c>
      <c r="H127" s="1">
        <v>2970000</v>
      </c>
      <c r="J127" s="1">
        <v>7290000</v>
      </c>
      <c r="L127" s="1">
        <f t="shared" si="11"/>
        <v>40075999</v>
      </c>
      <c r="N127" t="str">
        <f t="shared" si="9"/>
        <v>yes</v>
      </c>
    </row>
    <row r="128" spans="1:14">
      <c r="A128" s="5" t="e">
        <f>VLOOKUP(C128,[1]Sheet1!$D$11:'[1]Sheet1'!$H$17787,4,0)</f>
        <v>#REF!</v>
      </c>
      <c r="B128" s="6">
        <f t="shared" si="10"/>
        <v>176000</v>
      </c>
      <c r="C128" t="s">
        <v>100</v>
      </c>
      <c r="D128" t="s">
        <v>173</v>
      </c>
      <c r="E128" s="1">
        <v>55000</v>
      </c>
      <c r="H128" s="1">
        <v>0</v>
      </c>
      <c r="J128" s="1">
        <v>121000</v>
      </c>
      <c r="L128" s="1">
        <f t="shared" si="11"/>
        <v>176000</v>
      </c>
      <c r="N128" t="str">
        <f t="shared" si="9"/>
        <v>yes</v>
      </c>
    </row>
    <row r="129" spans="1:14">
      <c r="A129" s="5" t="e">
        <f>VLOOKUP(C129,[1]Sheet1!$D$11:'[1]Sheet1'!$H$17787,4,0)</f>
        <v>#REF!</v>
      </c>
      <c r="B129" s="6">
        <f t="shared" si="10"/>
        <v>440000</v>
      </c>
      <c r="C129" t="s">
        <v>101</v>
      </c>
      <c r="D129" t="s">
        <v>171</v>
      </c>
      <c r="E129" s="1">
        <v>0</v>
      </c>
      <c r="H129" s="1">
        <v>440000</v>
      </c>
      <c r="J129" s="1">
        <v>0</v>
      </c>
      <c r="L129" s="1">
        <f t="shared" si="11"/>
        <v>440000</v>
      </c>
      <c r="N129" t="str">
        <f t="shared" si="9"/>
        <v>yes</v>
      </c>
    </row>
    <row r="130" spans="1:14">
      <c r="A130" s="7" t="e">
        <f>VLOOKUP(C130,[1]Sheet1!$D$11:'[1]Sheet1'!$H$17787,4,0)</f>
        <v>#REF!</v>
      </c>
      <c r="B130" s="6">
        <f t="shared" si="10"/>
        <v>2761500</v>
      </c>
      <c r="C130" t="s">
        <v>102</v>
      </c>
      <c r="D130" t="s">
        <v>172</v>
      </c>
      <c r="E130" s="1">
        <v>2376500</v>
      </c>
      <c r="H130" s="1">
        <v>385000</v>
      </c>
      <c r="J130" s="1">
        <v>0</v>
      </c>
      <c r="L130" s="1">
        <f t="shared" si="11"/>
        <v>2761500</v>
      </c>
      <c r="N130" t="str">
        <f t="shared" si="9"/>
        <v>yes</v>
      </c>
    </row>
    <row r="131" spans="1:14">
      <c r="A131" s="7" t="e">
        <f>VLOOKUP(C131,[1]Sheet1!$D$11:'[1]Sheet1'!$H$17787,4,0)</f>
        <v>#REF!</v>
      </c>
      <c r="B131" s="6">
        <f t="shared" si="10"/>
        <v>5130000</v>
      </c>
      <c r="C131" t="s">
        <v>103</v>
      </c>
      <c r="D131" t="s">
        <v>172</v>
      </c>
      <c r="E131" s="1">
        <v>3780000</v>
      </c>
      <c r="H131" s="1">
        <v>0</v>
      </c>
      <c r="J131" s="1">
        <v>1350000</v>
      </c>
      <c r="L131" s="1">
        <f t="shared" si="11"/>
        <v>5130000</v>
      </c>
      <c r="N131" t="str">
        <f t="shared" si="9"/>
        <v>yes</v>
      </c>
    </row>
    <row r="132" spans="1:14">
      <c r="A132" s="5" t="e">
        <f>VLOOKUP(C132,[1]Sheet1!$D$11:'[1]Sheet1'!$H$17787,4,0)</f>
        <v>#REF!</v>
      </c>
      <c r="B132" s="6">
        <f t="shared" si="10"/>
        <v>0</v>
      </c>
      <c r="C132" t="s">
        <v>104</v>
      </c>
      <c r="D132" t="s">
        <v>172</v>
      </c>
      <c r="E132" s="1">
        <v>0</v>
      </c>
      <c r="H132" s="1">
        <v>0</v>
      </c>
      <c r="J132" s="1">
        <v>0</v>
      </c>
      <c r="L132" s="1">
        <f t="shared" si="11"/>
        <v>0</v>
      </c>
      <c r="N132" t="str">
        <f t="shared" si="9"/>
        <v>yes</v>
      </c>
    </row>
    <row r="133" spans="1:14">
      <c r="A133" s="8" t="e">
        <f>VLOOKUP(C133,[1]Sheet1!$D$11:'[1]Sheet1'!$H$17787,4,0)</f>
        <v>#REF!</v>
      </c>
      <c r="B133" s="6">
        <f t="shared" si="10"/>
        <v>18689000</v>
      </c>
      <c r="C133" t="s">
        <v>105</v>
      </c>
      <c r="D133" t="s">
        <v>176</v>
      </c>
      <c r="E133" s="1">
        <v>13809000</v>
      </c>
      <c r="H133" s="1">
        <v>0</v>
      </c>
      <c r="J133" s="1">
        <v>4880000</v>
      </c>
      <c r="L133" s="1">
        <f t="shared" si="11"/>
        <v>18689000</v>
      </c>
      <c r="N133" t="str">
        <f t="shared" si="9"/>
        <v>yes</v>
      </c>
    </row>
    <row r="134" spans="1:14">
      <c r="A134" s="5" t="e">
        <f>VLOOKUP(C134,[1]Sheet1!$D$11:'[1]Sheet1'!$H$17787,4,0)</f>
        <v>#REF!</v>
      </c>
      <c r="B134" s="6">
        <f t="shared" si="10"/>
        <v>2159000</v>
      </c>
      <c r="C134" t="s">
        <v>106</v>
      </c>
      <c r="D134" t="s">
        <v>176</v>
      </c>
      <c r="E134" s="1">
        <v>1224000</v>
      </c>
      <c r="H134" s="1">
        <v>825000</v>
      </c>
      <c r="J134" s="1">
        <v>110000</v>
      </c>
      <c r="L134" s="1">
        <f t="shared" si="11"/>
        <v>2159000</v>
      </c>
      <c r="N134" t="str">
        <f t="shared" si="9"/>
        <v>yes</v>
      </c>
    </row>
    <row r="135" spans="1:14">
      <c r="A135" s="7" t="e">
        <f>VLOOKUP(C135,[1]Sheet1!$D$11:'[1]Sheet1'!$H$17787,4,0)</f>
        <v>#REF!</v>
      </c>
      <c r="B135" s="6">
        <f t="shared" si="10"/>
        <v>21095844</v>
      </c>
      <c r="C135" t="s">
        <v>107</v>
      </c>
      <c r="D135" t="s">
        <v>173</v>
      </c>
      <c r="E135" s="1">
        <v>2299500</v>
      </c>
      <c r="H135" s="1">
        <v>5100000</v>
      </c>
      <c r="J135" s="1">
        <v>13696344</v>
      </c>
      <c r="L135" s="1">
        <f t="shared" si="11"/>
        <v>21095844</v>
      </c>
      <c r="N135" t="str">
        <f t="shared" si="9"/>
        <v>yes</v>
      </c>
    </row>
    <row r="136" spans="1:14">
      <c r="A136" s="5" t="e">
        <f>VLOOKUP(C136,[1]Sheet1!$D$11:'[1]Sheet1'!$H$17787,4,0)</f>
        <v>#REF!</v>
      </c>
      <c r="B136" s="6">
        <f t="shared" si="10"/>
        <v>16432190</v>
      </c>
      <c r="C136" t="s">
        <v>108</v>
      </c>
      <c r="D136" t="s">
        <v>178</v>
      </c>
      <c r="E136" s="1">
        <v>7632190</v>
      </c>
      <c r="H136" s="1">
        <v>0</v>
      </c>
      <c r="J136" s="1">
        <v>8800000</v>
      </c>
      <c r="L136" s="1">
        <f t="shared" si="11"/>
        <v>16432190</v>
      </c>
      <c r="N136" t="str">
        <f t="shared" si="9"/>
        <v>yes</v>
      </c>
    </row>
    <row r="137" spans="1:14">
      <c r="A137" s="8" t="e">
        <f>VLOOKUP(C137,[1]Sheet1!$D$11:'[1]Sheet1'!$H$17787,4,0)</f>
        <v>#REF!</v>
      </c>
      <c r="B137" s="6">
        <f t="shared" si="10"/>
        <v>37621000</v>
      </c>
      <c r="C137" t="s">
        <v>8</v>
      </c>
      <c r="D137" t="s">
        <v>176</v>
      </c>
      <c r="E137" s="1">
        <v>2367400</v>
      </c>
      <c r="H137" s="1">
        <v>35000000</v>
      </c>
      <c r="J137" s="1">
        <v>253600</v>
      </c>
      <c r="L137" s="1">
        <f t="shared" si="11"/>
        <v>37621000</v>
      </c>
      <c r="N137" t="str">
        <f t="shared" si="9"/>
        <v>yes</v>
      </c>
    </row>
    <row r="138" spans="1:14">
      <c r="A138" t="e">
        <f>VLOOKUP(C138,[1]Sheet1!$D$11:'[1]Sheet1'!$H$17787,4,0)</f>
        <v>#REF!</v>
      </c>
      <c r="B138" s="6">
        <f t="shared" si="10"/>
        <v>14928000</v>
      </c>
      <c r="C138" t="s">
        <v>109</v>
      </c>
      <c r="D138" t="s">
        <v>173</v>
      </c>
      <c r="E138" s="1">
        <v>14853000</v>
      </c>
      <c r="H138" s="1">
        <v>75000</v>
      </c>
      <c r="J138" s="1">
        <v>0</v>
      </c>
      <c r="L138" s="1">
        <f t="shared" si="11"/>
        <v>14928000</v>
      </c>
      <c r="N138" t="str">
        <f t="shared" si="9"/>
        <v>yes</v>
      </c>
    </row>
    <row r="139" spans="1:14">
      <c r="A139" s="5" t="e">
        <f>VLOOKUP(C139,[1]Sheet1!$D$11:'[1]Sheet1'!$H$17787,4,0)</f>
        <v>#REF!</v>
      </c>
      <c r="B139" s="6">
        <f t="shared" si="10"/>
        <v>17065000</v>
      </c>
      <c r="C139" t="s">
        <v>110</v>
      </c>
      <c r="D139" t="s">
        <v>174</v>
      </c>
      <c r="E139" s="1">
        <v>4650000</v>
      </c>
      <c r="H139" s="1">
        <v>3100000</v>
      </c>
      <c r="J139" s="1">
        <v>9315000</v>
      </c>
      <c r="L139" s="1">
        <f t="shared" si="11"/>
        <v>17065000</v>
      </c>
      <c r="N139" t="str">
        <f t="shared" si="9"/>
        <v>yes</v>
      </c>
    </row>
    <row r="140" spans="1:14">
      <c r="A140" s="5" t="e">
        <f>VLOOKUP(C140,[1]Sheet1!$D$11:'[1]Sheet1'!$H$17787,4,0)</f>
        <v>#REF!</v>
      </c>
      <c r="B140" s="6">
        <f t="shared" si="10"/>
        <v>775000</v>
      </c>
      <c r="C140" t="s">
        <v>111</v>
      </c>
      <c r="D140" t="s">
        <v>173</v>
      </c>
      <c r="E140" s="1">
        <v>775000</v>
      </c>
      <c r="H140" s="1">
        <v>0</v>
      </c>
      <c r="J140" s="1">
        <v>0</v>
      </c>
      <c r="L140" s="1">
        <f t="shared" si="11"/>
        <v>775000</v>
      </c>
      <c r="N140" t="str">
        <f t="shared" si="9"/>
        <v>yes</v>
      </c>
    </row>
    <row r="141" spans="1:14">
      <c r="A141" s="7" t="e">
        <f>VLOOKUP(C141,[1]Sheet1!$D$11:'[1]Sheet1'!$H$17787,4,0)</f>
        <v>#REF!</v>
      </c>
      <c r="B141" s="6">
        <f t="shared" si="10"/>
        <v>13750000</v>
      </c>
      <c r="C141" t="s">
        <v>112</v>
      </c>
      <c r="D141" t="s">
        <v>173</v>
      </c>
      <c r="E141" s="1">
        <v>2194500</v>
      </c>
      <c r="H141" s="1">
        <v>0</v>
      </c>
      <c r="J141" s="1">
        <v>11555500</v>
      </c>
      <c r="L141" s="1">
        <f t="shared" si="11"/>
        <v>13750000</v>
      </c>
      <c r="N141" t="str">
        <f t="shared" si="9"/>
        <v>yes</v>
      </c>
    </row>
    <row r="142" spans="1:14">
      <c r="A142" s="5" t="e">
        <f>VLOOKUP(C142,[1]Sheet1!$D$11:'[1]Sheet1'!$H$17787,4,0)</f>
        <v>#REF!</v>
      </c>
      <c r="B142" s="6">
        <f t="shared" si="10"/>
        <v>0</v>
      </c>
      <c r="C142" t="s">
        <v>113</v>
      </c>
      <c r="D142" t="s">
        <v>172</v>
      </c>
      <c r="E142" s="1">
        <v>0</v>
      </c>
      <c r="H142" s="1">
        <v>0</v>
      </c>
      <c r="J142" s="1">
        <v>0</v>
      </c>
      <c r="L142" s="1">
        <f t="shared" si="11"/>
        <v>0</v>
      </c>
      <c r="N142" t="str">
        <f t="shared" si="9"/>
        <v>yes</v>
      </c>
    </row>
    <row r="143" spans="1:14">
      <c r="A143" s="5" t="e">
        <f>VLOOKUP(C143,[1]Sheet1!$D$11:'[1]Sheet1'!$H$17787,4,0)</f>
        <v>#REF!</v>
      </c>
      <c r="B143" s="6">
        <f t="shared" si="10"/>
        <v>982474</v>
      </c>
      <c r="C143" t="s">
        <v>114</v>
      </c>
      <c r="D143" t="s">
        <v>173</v>
      </c>
      <c r="E143" s="1">
        <v>952474</v>
      </c>
      <c r="H143" s="1">
        <v>30000</v>
      </c>
      <c r="J143" s="1">
        <v>0</v>
      </c>
      <c r="L143" s="1">
        <f t="shared" si="11"/>
        <v>982474</v>
      </c>
      <c r="N143" t="str">
        <f t="shared" si="9"/>
        <v>yes</v>
      </c>
    </row>
    <row r="144" spans="1:14">
      <c r="A144" s="5" t="e">
        <f>VLOOKUP(C144,[1]Sheet1!$D$11:'[1]Sheet1'!$H$17787,4,0)</f>
        <v>#REF!</v>
      </c>
      <c r="B144" s="6">
        <f t="shared" si="10"/>
        <v>0</v>
      </c>
      <c r="C144" t="s">
        <v>115</v>
      </c>
      <c r="D144" t="s">
        <v>171</v>
      </c>
      <c r="E144" s="1">
        <v>0</v>
      </c>
      <c r="H144" s="1">
        <v>0</v>
      </c>
      <c r="J144" s="1">
        <v>0</v>
      </c>
      <c r="L144" s="1">
        <f t="shared" si="11"/>
        <v>0</v>
      </c>
      <c r="N144" t="str">
        <f t="shared" si="9"/>
        <v>yes</v>
      </c>
    </row>
    <row r="145" spans="1:14">
      <c r="A145" t="e">
        <f>VLOOKUP(C145,[1]Sheet1!$D$11:'[1]Sheet1'!$H$17787,4,0)</f>
        <v>#REF!</v>
      </c>
      <c r="B145" s="6">
        <f t="shared" si="10"/>
        <v>874000</v>
      </c>
      <c r="C145" t="s">
        <v>116</v>
      </c>
      <c r="D145" t="s">
        <v>172</v>
      </c>
      <c r="E145" s="1">
        <v>874000</v>
      </c>
      <c r="H145" s="1">
        <v>0</v>
      </c>
      <c r="J145" s="1">
        <v>0</v>
      </c>
      <c r="L145" s="1">
        <f t="shared" si="11"/>
        <v>874000</v>
      </c>
      <c r="N145" t="str">
        <f t="shared" si="9"/>
        <v>yes</v>
      </c>
    </row>
    <row r="146" spans="1:14">
      <c r="A146" s="8" t="e">
        <f>VLOOKUP(C146,[1]Sheet1!$D$11:'[1]Sheet1'!$H$17787,4,0)</f>
        <v>#REF!</v>
      </c>
      <c r="B146" s="6">
        <f t="shared" si="10"/>
        <v>33467000</v>
      </c>
      <c r="C146" t="s">
        <v>5</v>
      </c>
      <c r="D146" t="s">
        <v>176</v>
      </c>
      <c r="E146" s="1">
        <v>5647000</v>
      </c>
      <c r="H146" s="1">
        <v>0</v>
      </c>
      <c r="J146" s="1">
        <v>27820000</v>
      </c>
      <c r="L146" s="1">
        <f t="shared" si="11"/>
        <v>33467000</v>
      </c>
      <c r="N146" t="str">
        <f t="shared" si="9"/>
        <v>yes</v>
      </c>
    </row>
    <row r="147" spans="1:14">
      <c r="A147" s="5" t="e">
        <f>VLOOKUP(C147,[1]Sheet1!$D$11:'[1]Sheet1'!$H$17787,4,0)</f>
        <v>#REF!</v>
      </c>
      <c r="B147" s="6">
        <f t="shared" si="10"/>
        <v>0</v>
      </c>
      <c r="C147" t="s">
        <v>117</v>
      </c>
      <c r="D147" t="s">
        <v>172</v>
      </c>
      <c r="E147" s="1">
        <v>0</v>
      </c>
      <c r="H147" s="1">
        <v>0</v>
      </c>
      <c r="J147" s="1">
        <v>0</v>
      </c>
      <c r="L147" s="1">
        <f t="shared" si="11"/>
        <v>0</v>
      </c>
      <c r="N147" t="str">
        <f t="shared" si="9"/>
        <v>yes</v>
      </c>
    </row>
    <row r="148" spans="1:14">
      <c r="A148" t="e">
        <f>VLOOKUP(C148,[1]Sheet1!$D$11:'[1]Sheet1'!$H$17787,4,0)</f>
        <v>#REF!</v>
      </c>
      <c r="B148" s="6">
        <f t="shared" si="10"/>
        <v>13751000</v>
      </c>
      <c r="C148" t="s">
        <v>12</v>
      </c>
      <c r="D148" t="s">
        <v>171</v>
      </c>
      <c r="E148" s="1">
        <v>7511000</v>
      </c>
      <c r="H148" s="1">
        <v>4300000</v>
      </c>
      <c r="J148" s="1">
        <v>1940000</v>
      </c>
      <c r="L148" s="1">
        <f t="shared" si="11"/>
        <v>13751000</v>
      </c>
      <c r="N148" t="str">
        <f t="shared" si="9"/>
        <v>yes</v>
      </c>
    </row>
    <row r="149" spans="1:14">
      <c r="A149" s="5" t="e">
        <f>VLOOKUP(C149,[1]Sheet1!$D$11:'[1]Sheet1'!$H$17787,4,0)</f>
        <v>#REF!</v>
      </c>
      <c r="B149" s="6">
        <f t="shared" si="10"/>
        <v>3425000</v>
      </c>
      <c r="C149" t="s">
        <v>118</v>
      </c>
      <c r="D149" t="s">
        <v>172</v>
      </c>
      <c r="E149" s="1">
        <v>3425000</v>
      </c>
      <c r="H149" s="1">
        <v>0</v>
      </c>
      <c r="J149" s="1">
        <v>0</v>
      </c>
      <c r="L149" s="1">
        <f t="shared" si="11"/>
        <v>3425000</v>
      </c>
      <c r="N149" t="str">
        <f t="shared" si="9"/>
        <v>yes</v>
      </c>
    </row>
    <row r="150" spans="1:14">
      <c r="A150" s="5" t="e">
        <f>VLOOKUP(C150,[1]Sheet1!$D$11:'[1]Sheet1'!$H$17787,4,0)</f>
        <v>#REF!</v>
      </c>
      <c r="B150" s="6">
        <f t="shared" si="10"/>
        <v>0</v>
      </c>
      <c r="C150" t="s">
        <v>119</v>
      </c>
      <c r="D150" t="s">
        <v>173</v>
      </c>
      <c r="E150" s="1">
        <v>0</v>
      </c>
      <c r="H150" s="1">
        <v>0</v>
      </c>
      <c r="J150" s="1">
        <v>0</v>
      </c>
      <c r="L150" s="1">
        <f t="shared" si="11"/>
        <v>0</v>
      </c>
      <c r="N150" t="str">
        <f t="shared" si="9"/>
        <v>yes</v>
      </c>
    </row>
    <row r="151" spans="1:14">
      <c r="A151" s="8" t="e">
        <f>VLOOKUP(C151,[1]Sheet1!$D$11:'[1]Sheet1'!$H$17787,4,0)</f>
        <v>#REF!</v>
      </c>
      <c r="B151" s="6">
        <f t="shared" si="10"/>
        <v>0</v>
      </c>
      <c r="C151" t="s">
        <v>120</v>
      </c>
      <c r="D151" t="s">
        <v>176</v>
      </c>
      <c r="E151" s="1">
        <v>0</v>
      </c>
      <c r="H151" s="1">
        <v>0</v>
      </c>
      <c r="J151" s="1">
        <v>0</v>
      </c>
      <c r="L151" s="1">
        <f t="shared" si="11"/>
        <v>0</v>
      </c>
      <c r="N151" t="str">
        <f t="shared" si="9"/>
        <v>yes</v>
      </c>
    </row>
    <row r="152" spans="1:14">
      <c r="A152" t="e">
        <f>VLOOKUP(C152,[1]Sheet1!$D$11:'[1]Sheet1'!$H$17787,4,0)</f>
        <v>#REF!</v>
      </c>
      <c r="B152" s="6">
        <f t="shared" si="10"/>
        <v>9669000</v>
      </c>
      <c r="C152" t="s">
        <v>121</v>
      </c>
      <c r="D152" t="s">
        <v>172</v>
      </c>
      <c r="E152" s="1">
        <v>0</v>
      </c>
      <c r="H152" s="1">
        <v>9669000</v>
      </c>
      <c r="J152" s="1">
        <v>0</v>
      </c>
      <c r="L152" s="1">
        <f t="shared" si="11"/>
        <v>9669000</v>
      </c>
      <c r="N152" t="str">
        <f t="shared" si="9"/>
        <v>yes</v>
      </c>
    </row>
    <row r="153" spans="1:14">
      <c r="A153" s="7" t="e">
        <f>VLOOKUP(C153,[1]Sheet1!$D$11:'[1]Sheet1'!$H$17787,4,0)</f>
        <v>#REF!</v>
      </c>
      <c r="B153" s="6">
        <f t="shared" si="10"/>
        <v>21500</v>
      </c>
      <c r="C153" t="s">
        <v>122</v>
      </c>
      <c r="D153" t="s">
        <v>172</v>
      </c>
      <c r="E153" s="1">
        <v>21500</v>
      </c>
      <c r="H153" s="1">
        <v>0</v>
      </c>
      <c r="J153" s="1">
        <v>0</v>
      </c>
      <c r="L153" s="1">
        <f t="shared" si="11"/>
        <v>21500</v>
      </c>
      <c r="N153" t="str">
        <f t="shared" si="9"/>
        <v>yes</v>
      </c>
    </row>
    <row r="154" spans="1:14">
      <c r="A154" s="7" t="e">
        <f>VLOOKUP(C154,[1]Sheet1!$D$11:'[1]Sheet1'!$H$17787,4,0)</f>
        <v>#REF!</v>
      </c>
      <c r="B154" s="6">
        <f t="shared" si="10"/>
        <v>11000</v>
      </c>
      <c r="C154" t="s">
        <v>123</v>
      </c>
      <c r="D154" t="s">
        <v>173</v>
      </c>
      <c r="E154" s="1">
        <v>11000</v>
      </c>
      <c r="H154" s="1">
        <v>0</v>
      </c>
      <c r="J154" s="1">
        <v>0</v>
      </c>
      <c r="L154" s="1">
        <f t="shared" si="11"/>
        <v>11000</v>
      </c>
      <c r="N154" t="str">
        <f t="shared" si="9"/>
        <v>yes</v>
      </c>
    </row>
    <row r="155" spans="1:14">
      <c r="A155" s="7" t="e">
        <f>VLOOKUP(C155,[1]Sheet1!$D$11:'[1]Sheet1'!$H$17787,4,0)</f>
        <v>#REF!</v>
      </c>
      <c r="B155" s="6">
        <f t="shared" si="10"/>
        <v>14958100</v>
      </c>
      <c r="C155" t="s">
        <v>124</v>
      </c>
      <c r="D155" t="s">
        <v>172</v>
      </c>
      <c r="E155" s="1">
        <v>8858100</v>
      </c>
      <c r="H155" s="1">
        <v>0</v>
      </c>
      <c r="J155" s="1">
        <v>6100000</v>
      </c>
      <c r="L155" s="1">
        <f t="shared" si="11"/>
        <v>14958100</v>
      </c>
      <c r="N155" t="str">
        <f t="shared" si="9"/>
        <v>yes</v>
      </c>
    </row>
    <row r="156" spans="1:14">
      <c r="A156" s="8" t="e">
        <f>VLOOKUP(C156,[1]Sheet1!$D$11:'[1]Sheet1'!$H$17787,4,0)</f>
        <v>#REF!</v>
      </c>
      <c r="B156" s="6">
        <f t="shared" si="10"/>
        <v>100000</v>
      </c>
      <c r="C156" t="s">
        <v>125</v>
      </c>
      <c r="D156" t="s">
        <v>176</v>
      </c>
      <c r="E156" s="1">
        <v>0</v>
      </c>
      <c r="H156" s="1">
        <v>100000</v>
      </c>
      <c r="J156" s="1">
        <v>0</v>
      </c>
      <c r="L156" s="1">
        <f t="shared" si="11"/>
        <v>100000</v>
      </c>
      <c r="N156" t="str">
        <f t="shared" si="9"/>
        <v>yes</v>
      </c>
    </row>
    <row r="157" spans="1:14">
      <c r="A157" s="7" t="e">
        <f>VLOOKUP(C157,[1]Sheet1!$D$11:'[1]Sheet1'!$H$17787,4,0)</f>
        <v>#REF!</v>
      </c>
      <c r="B157" s="6">
        <f t="shared" si="10"/>
        <v>0</v>
      </c>
      <c r="C157" t="s">
        <v>126</v>
      </c>
      <c r="D157" t="s">
        <v>177</v>
      </c>
      <c r="E157" s="1">
        <v>0</v>
      </c>
      <c r="H157" s="1">
        <v>0</v>
      </c>
      <c r="J157" s="1">
        <v>0</v>
      </c>
      <c r="L157" s="1">
        <f t="shared" si="11"/>
        <v>0</v>
      </c>
      <c r="N157" t="str">
        <f t="shared" si="9"/>
        <v>yes</v>
      </c>
    </row>
    <row r="158" spans="1:14">
      <c r="A158" s="5" t="e">
        <f>VLOOKUP(C158,[1]Sheet1!$D$11:'[1]Sheet1'!$H$17787,4,0)</f>
        <v>#REF!</v>
      </c>
      <c r="B158" s="6">
        <f t="shared" si="10"/>
        <v>48000</v>
      </c>
      <c r="C158" t="s">
        <v>127</v>
      </c>
      <c r="D158" t="s">
        <v>176</v>
      </c>
      <c r="E158" s="1">
        <v>48000</v>
      </c>
      <c r="H158" s="1">
        <v>0</v>
      </c>
      <c r="J158" s="1">
        <v>0</v>
      </c>
      <c r="L158" s="1">
        <f t="shared" si="11"/>
        <v>48000</v>
      </c>
      <c r="N158" t="str">
        <f t="shared" si="9"/>
        <v>yes</v>
      </c>
    </row>
    <row r="159" spans="1:14">
      <c r="A159" t="e">
        <f>VLOOKUP(C159,[1]Sheet1!$D$11:'[1]Sheet1'!$H$17787,4,0)</f>
        <v>#REF!</v>
      </c>
      <c r="B159" s="6">
        <f t="shared" si="10"/>
        <v>28915000</v>
      </c>
      <c r="C159" t="s">
        <v>4</v>
      </c>
      <c r="D159" t="s">
        <v>173</v>
      </c>
      <c r="E159" s="1">
        <v>18915000</v>
      </c>
      <c r="H159" s="1">
        <v>0</v>
      </c>
      <c r="J159" s="1">
        <v>10000000</v>
      </c>
      <c r="L159" s="1">
        <f t="shared" si="11"/>
        <v>28915000</v>
      </c>
      <c r="N159" t="str">
        <f t="shared" si="9"/>
        <v>yes</v>
      </c>
    </row>
    <row r="160" spans="1:14">
      <c r="A160" s="5" t="e">
        <f>VLOOKUP(C160,[1]Sheet1!$D$11:'[1]Sheet1'!$H$17787,4,0)</f>
        <v>#REF!</v>
      </c>
      <c r="B160" s="6">
        <f t="shared" si="10"/>
        <v>0</v>
      </c>
      <c r="C160" t="s">
        <v>128</v>
      </c>
      <c r="D160" t="s">
        <v>173</v>
      </c>
      <c r="E160" s="1">
        <v>0</v>
      </c>
      <c r="H160" s="1">
        <v>0</v>
      </c>
      <c r="J160" s="1">
        <v>0</v>
      </c>
      <c r="L160" s="1">
        <f t="shared" si="11"/>
        <v>0</v>
      </c>
      <c r="N160" t="str">
        <f t="shared" si="9"/>
        <v>yes</v>
      </c>
    </row>
    <row r="161" spans="1:14">
      <c r="A161" t="e">
        <f>VLOOKUP(C161,[1]Sheet1!$D$11:'[1]Sheet1'!$H$17787,4,0)</f>
        <v>#REF!</v>
      </c>
      <c r="B161" s="6">
        <f t="shared" si="10"/>
        <v>38690000</v>
      </c>
      <c r="C161" t="s">
        <v>129</v>
      </c>
      <c r="D161" t="s">
        <v>172</v>
      </c>
      <c r="E161" s="1">
        <v>7190000</v>
      </c>
      <c r="H161" s="1">
        <v>0</v>
      </c>
      <c r="J161" s="1">
        <v>31500000</v>
      </c>
      <c r="L161" s="1">
        <f t="shared" si="11"/>
        <v>38690000</v>
      </c>
      <c r="N161" t="str">
        <f t="shared" si="9"/>
        <v>yes</v>
      </c>
    </row>
    <row r="162" spans="1:14">
      <c r="A162" s="7" t="e">
        <f>VLOOKUP(C162,[1]Sheet1!$D$11:'[1]Sheet1'!$H$17787,4,0)</f>
        <v>#REF!</v>
      </c>
      <c r="B162" s="6">
        <f t="shared" si="10"/>
        <v>45000000</v>
      </c>
      <c r="C162" t="s">
        <v>130</v>
      </c>
      <c r="D162" t="s">
        <v>173</v>
      </c>
      <c r="E162" s="1">
        <v>9500000</v>
      </c>
      <c r="H162" s="1">
        <v>35500000</v>
      </c>
      <c r="J162" s="1">
        <v>0</v>
      </c>
      <c r="L162" s="1">
        <f t="shared" si="11"/>
        <v>45000000</v>
      </c>
      <c r="N162" t="str">
        <f t="shared" si="9"/>
        <v>yes</v>
      </c>
    </row>
    <row r="163" spans="1:14">
      <c r="A163" s="7" t="e">
        <f>VLOOKUP(C163,[1]Sheet1!$D$11:'[1]Sheet1'!$H$17787,4,0)</f>
        <v>#REF!</v>
      </c>
      <c r="B163" s="6">
        <f t="shared" si="10"/>
        <v>11305130</v>
      </c>
      <c r="C163" t="s">
        <v>131</v>
      </c>
      <c r="D163" t="s">
        <v>177</v>
      </c>
      <c r="E163" s="1">
        <v>11305130</v>
      </c>
      <c r="H163" s="1">
        <v>0</v>
      </c>
      <c r="J163" s="1">
        <v>0</v>
      </c>
      <c r="L163" s="1">
        <f t="shared" si="11"/>
        <v>11305130</v>
      </c>
      <c r="N163" t="str">
        <f t="shared" si="9"/>
        <v>yes</v>
      </c>
    </row>
    <row r="164" spans="1:14">
      <c r="A164" s="5" t="e">
        <f>VLOOKUP(C164,[1]Sheet1!$D$11:'[1]Sheet1'!$H$17787,4,0)</f>
        <v>#REF!</v>
      </c>
      <c r="B164" s="6">
        <f t="shared" si="10"/>
        <v>40500</v>
      </c>
      <c r="C164" t="s">
        <v>132</v>
      </c>
      <c r="D164" t="s">
        <v>176</v>
      </c>
      <c r="E164" s="1">
        <v>40500</v>
      </c>
      <c r="H164" s="1">
        <v>0</v>
      </c>
      <c r="J164" s="1">
        <v>0</v>
      </c>
      <c r="L164" s="1">
        <f t="shared" si="11"/>
        <v>40500</v>
      </c>
      <c r="N164" t="str">
        <f t="shared" si="9"/>
        <v>yes</v>
      </c>
    </row>
    <row r="165" spans="1:14">
      <c r="A165" t="e">
        <f>VLOOKUP(C165,[1]Sheet1!$D$11:'[1]Sheet1'!$H$17787,4,0)</f>
        <v>#REF!</v>
      </c>
      <c r="B165" s="6">
        <f t="shared" si="10"/>
        <v>13645917</v>
      </c>
      <c r="C165" t="s">
        <v>133</v>
      </c>
      <c r="D165" t="s">
        <v>173</v>
      </c>
      <c r="E165" s="1">
        <v>8805917</v>
      </c>
      <c r="H165" s="1">
        <v>320000</v>
      </c>
      <c r="J165" s="1">
        <v>4520000</v>
      </c>
      <c r="L165" s="1">
        <f t="shared" si="11"/>
        <v>13645917</v>
      </c>
      <c r="N165" t="str">
        <f t="shared" si="9"/>
        <v>yes</v>
      </c>
    </row>
    <row r="166" spans="1:14">
      <c r="A166" t="e">
        <f>VLOOKUP(C166,[1]Sheet1!$D$11:'[1]Sheet1'!$H$17787,4,0)</f>
        <v>#REF!</v>
      </c>
      <c r="B166" s="6">
        <f t="shared" si="10"/>
        <v>1366500</v>
      </c>
      <c r="C166" t="s">
        <v>134</v>
      </c>
      <c r="D166" t="s">
        <v>173</v>
      </c>
      <c r="E166" s="1">
        <v>1350000</v>
      </c>
      <c r="H166" s="1">
        <v>0</v>
      </c>
      <c r="J166" s="1">
        <v>16500</v>
      </c>
      <c r="L166" s="1">
        <f t="shared" si="11"/>
        <v>1366500</v>
      </c>
      <c r="N166" t="str">
        <f t="shared" si="9"/>
        <v>yes</v>
      </c>
    </row>
    <row r="167" spans="1:14">
      <c r="A167" s="5" t="e">
        <f>VLOOKUP(C167,[1]Sheet1!$D$11:'[1]Sheet1'!$H$17787,4,0)</f>
        <v>#REF!</v>
      </c>
      <c r="B167" s="6">
        <f t="shared" si="10"/>
        <v>0</v>
      </c>
      <c r="C167" t="s">
        <v>135</v>
      </c>
      <c r="D167" t="s">
        <v>173</v>
      </c>
      <c r="E167" s="1">
        <v>0</v>
      </c>
      <c r="H167" s="1">
        <v>0</v>
      </c>
      <c r="J167" s="1">
        <v>0</v>
      </c>
      <c r="L167" s="1">
        <f t="shared" si="11"/>
        <v>0</v>
      </c>
      <c r="N167" t="str">
        <f t="shared" si="9"/>
        <v>yes</v>
      </c>
    </row>
    <row r="168" spans="1:14">
      <c r="A168" s="5" t="e">
        <f>VLOOKUP(C168,[1]Sheet1!$D$11:'[1]Sheet1'!$H$17787,4,0)</f>
        <v>#REF!</v>
      </c>
      <c r="B168" s="6">
        <f t="shared" si="10"/>
        <v>110000</v>
      </c>
      <c r="C168" t="s">
        <v>136</v>
      </c>
      <c r="D168" t="s">
        <v>173</v>
      </c>
      <c r="E168" s="1">
        <v>110000</v>
      </c>
      <c r="H168" s="1">
        <v>0</v>
      </c>
      <c r="J168" s="1">
        <v>0</v>
      </c>
      <c r="L168" s="1">
        <f t="shared" si="11"/>
        <v>110000</v>
      </c>
      <c r="N168" t="str">
        <f t="shared" si="9"/>
        <v>yes</v>
      </c>
    </row>
    <row r="169" spans="1:14">
      <c r="A169" s="7" t="e">
        <f>VLOOKUP(C169,[1]Sheet1!$D$11:'[1]Sheet1'!$H$17787,4,0)</f>
        <v>#REF!</v>
      </c>
      <c r="B169" s="6">
        <f t="shared" si="10"/>
        <v>344500</v>
      </c>
      <c r="C169" t="s">
        <v>17</v>
      </c>
      <c r="D169" t="s">
        <v>177</v>
      </c>
      <c r="E169" s="1">
        <v>254500</v>
      </c>
      <c r="H169" s="1">
        <v>0</v>
      </c>
      <c r="J169" s="1">
        <v>90000</v>
      </c>
      <c r="L169" s="1">
        <f t="shared" si="11"/>
        <v>344500</v>
      </c>
      <c r="N169" t="str">
        <f t="shared" si="9"/>
        <v>yes</v>
      </c>
    </row>
    <row r="170" spans="1:14">
      <c r="A170" s="5" t="e">
        <f>VLOOKUP(C170,[1]Sheet1!$D$11:'[1]Sheet1'!$H$17787,4,0)</f>
        <v>#REF!</v>
      </c>
      <c r="B170" s="6">
        <f t="shared" si="10"/>
        <v>9670000</v>
      </c>
      <c r="C170" t="s">
        <v>137</v>
      </c>
      <c r="D170" t="s">
        <v>177</v>
      </c>
      <c r="E170" s="1">
        <v>750000</v>
      </c>
      <c r="H170" s="1">
        <v>8920000</v>
      </c>
      <c r="J170" s="1">
        <v>0</v>
      </c>
      <c r="L170" s="1">
        <f t="shared" si="11"/>
        <v>9670000</v>
      </c>
      <c r="N170" t="str">
        <f t="shared" si="9"/>
        <v>yes</v>
      </c>
    </row>
    <row r="171" spans="1:14">
      <c r="A171" s="8" t="e">
        <f>VLOOKUP(C171,[1]Sheet1!$D$11:'[1]Sheet1'!$H$17787,4,0)</f>
        <v>#REF!</v>
      </c>
      <c r="B171" s="6">
        <f t="shared" si="10"/>
        <v>10395468</v>
      </c>
      <c r="C171" t="s">
        <v>138</v>
      </c>
      <c r="D171" t="s">
        <v>176</v>
      </c>
      <c r="E171" s="1">
        <v>9779468</v>
      </c>
      <c r="H171" s="1">
        <v>66000</v>
      </c>
      <c r="J171" s="1">
        <v>550000</v>
      </c>
      <c r="L171" s="1">
        <f t="shared" si="11"/>
        <v>10395468</v>
      </c>
      <c r="N171" t="str">
        <f t="shared" si="9"/>
        <v>yes</v>
      </c>
    </row>
    <row r="172" spans="1:14">
      <c r="A172" s="5" t="e">
        <f>VLOOKUP(C172,[1]Sheet1!$D$11:'[1]Sheet1'!$H$17787,4,0)</f>
        <v>#REF!</v>
      </c>
      <c r="B172" s="6">
        <f t="shared" si="10"/>
        <v>20000</v>
      </c>
      <c r="C172" t="s">
        <v>139</v>
      </c>
      <c r="D172" t="s">
        <v>176</v>
      </c>
      <c r="E172" s="1">
        <v>20000</v>
      </c>
      <c r="H172" s="1">
        <v>0</v>
      </c>
      <c r="J172" s="1">
        <v>0</v>
      </c>
      <c r="L172" s="1">
        <f t="shared" si="11"/>
        <v>20000</v>
      </c>
      <c r="N172" t="str">
        <f t="shared" si="9"/>
        <v>yes</v>
      </c>
    </row>
    <row r="173" spans="1:14">
      <c r="A173" s="7" t="e">
        <f>VLOOKUP(C173,[1]Sheet1!$D$11:'[1]Sheet1'!$H$17787,4,0)</f>
        <v>#REF!</v>
      </c>
      <c r="B173" s="6">
        <f t="shared" si="10"/>
        <v>12697000</v>
      </c>
      <c r="C173" t="s">
        <v>140</v>
      </c>
      <c r="D173" t="s">
        <v>173</v>
      </c>
      <c r="E173" s="1">
        <v>11312000</v>
      </c>
      <c r="H173" s="1">
        <v>0</v>
      </c>
      <c r="J173" s="1">
        <v>1385000</v>
      </c>
      <c r="L173" s="1">
        <f t="shared" si="11"/>
        <v>12697000</v>
      </c>
      <c r="N173" t="str">
        <f t="shared" ref="N173:N194" si="12">IF(L173=B173,"yes",0)</f>
        <v>yes</v>
      </c>
    </row>
    <row r="174" spans="1:14">
      <c r="A174" s="5" t="e">
        <f>VLOOKUP(C174,[1]Sheet1!$D$11:'[1]Sheet1'!$H$17787,4,0)</f>
        <v>#REF!</v>
      </c>
      <c r="B174" s="6">
        <f t="shared" ref="B174:B195" si="13">+E174+H174+J174</f>
        <v>2538436</v>
      </c>
      <c r="C174" t="s">
        <v>141</v>
      </c>
      <c r="D174" t="s">
        <v>173</v>
      </c>
      <c r="E174" s="1">
        <v>2473436</v>
      </c>
      <c r="H174" s="1">
        <v>65000</v>
      </c>
      <c r="J174" s="1">
        <v>0</v>
      </c>
      <c r="L174" s="1">
        <f t="shared" ref="L174:L195" si="14">SUM(E174:J174)</f>
        <v>2538436</v>
      </c>
      <c r="N174" t="str">
        <f t="shared" si="12"/>
        <v>yes</v>
      </c>
    </row>
    <row r="175" spans="1:14">
      <c r="A175" t="e">
        <f>VLOOKUP(C175,[1]Sheet1!$D$11:'[1]Sheet1'!$H$17787,4,0)</f>
        <v>#REF!</v>
      </c>
      <c r="B175" s="6">
        <f t="shared" si="13"/>
        <v>1270500</v>
      </c>
      <c r="C175" t="s">
        <v>142</v>
      </c>
      <c r="D175" t="s">
        <v>173</v>
      </c>
      <c r="E175" s="1">
        <v>245500</v>
      </c>
      <c r="H175" s="1">
        <v>0</v>
      </c>
      <c r="J175" s="1">
        <v>1025000</v>
      </c>
      <c r="L175" s="1">
        <f t="shared" si="14"/>
        <v>1270500</v>
      </c>
      <c r="N175" t="str">
        <f t="shared" si="12"/>
        <v>yes</v>
      </c>
    </row>
    <row r="176" spans="1:14">
      <c r="A176" s="7" t="e">
        <f>VLOOKUP(C176,[1]Sheet1!$D$11:'[1]Sheet1'!$H$17787,4,0)</f>
        <v>#REF!</v>
      </c>
      <c r="B176" s="6">
        <f t="shared" si="13"/>
        <v>3500000</v>
      </c>
      <c r="C176" t="s">
        <v>6</v>
      </c>
      <c r="D176" t="s">
        <v>173</v>
      </c>
      <c r="E176" s="1">
        <v>3500000</v>
      </c>
      <c r="H176" s="1">
        <v>0</v>
      </c>
      <c r="J176" s="1">
        <v>0</v>
      </c>
      <c r="L176" s="1">
        <f t="shared" si="14"/>
        <v>3500000</v>
      </c>
      <c r="N176" t="str">
        <f t="shared" si="12"/>
        <v>yes</v>
      </c>
    </row>
    <row r="177" spans="1:14">
      <c r="A177" s="8" t="e">
        <f>VLOOKUP(C177,[1]Sheet1!$D$11:'[1]Sheet1'!$H$17787,4,0)</f>
        <v>#REF!</v>
      </c>
      <c r="B177" s="6">
        <f t="shared" si="13"/>
        <v>384900</v>
      </c>
      <c r="C177" t="s">
        <v>143</v>
      </c>
      <c r="D177" t="s">
        <v>176</v>
      </c>
      <c r="E177" s="1">
        <v>284900</v>
      </c>
      <c r="H177" s="1">
        <v>0</v>
      </c>
      <c r="J177" s="1">
        <v>100000</v>
      </c>
      <c r="L177" s="1">
        <f t="shared" si="14"/>
        <v>384900</v>
      </c>
      <c r="N177" t="str">
        <f t="shared" si="12"/>
        <v>yes</v>
      </c>
    </row>
    <row r="178" spans="1:14">
      <c r="A178" s="5" t="e">
        <f>VLOOKUP(C178,[1]Sheet1!$D$11:'[1]Sheet1'!$H$17787,4,0)</f>
        <v>#REF!</v>
      </c>
      <c r="B178" s="6">
        <f t="shared" si="13"/>
        <v>0</v>
      </c>
      <c r="C178" t="s">
        <v>144</v>
      </c>
      <c r="D178" t="s">
        <v>172</v>
      </c>
      <c r="E178" s="1">
        <v>0</v>
      </c>
      <c r="H178" s="1">
        <v>0</v>
      </c>
      <c r="J178" s="1">
        <v>0</v>
      </c>
      <c r="L178" s="1">
        <f t="shared" si="14"/>
        <v>0</v>
      </c>
      <c r="N178" t="str">
        <f t="shared" si="12"/>
        <v>yes</v>
      </c>
    </row>
    <row r="179" spans="1:14">
      <c r="A179" s="5" t="e">
        <f>VLOOKUP(C179,[1]Sheet1!$D$11:'[1]Sheet1'!$H$17787,4,0)</f>
        <v>#REF!</v>
      </c>
      <c r="B179" s="6">
        <f t="shared" si="13"/>
        <v>0</v>
      </c>
      <c r="C179" t="s">
        <v>145</v>
      </c>
      <c r="D179" t="s">
        <v>173</v>
      </c>
      <c r="E179" s="1">
        <v>0</v>
      </c>
      <c r="H179" s="1">
        <v>0</v>
      </c>
      <c r="J179" s="1">
        <v>0</v>
      </c>
      <c r="L179" s="1">
        <f t="shared" si="14"/>
        <v>0</v>
      </c>
      <c r="N179" t="str">
        <f t="shared" si="12"/>
        <v>yes</v>
      </c>
    </row>
    <row r="180" spans="1:14">
      <c r="A180" s="5" t="e">
        <f>VLOOKUP(C180,[1]Sheet1!$D$11:'[1]Sheet1'!$H$17787,4,0)</f>
        <v>#REF!</v>
      </c>
      <c r="B180" s="6">
        <f t="shared" si="13"/>
        <v>32558700</v>
      </c>
      <c r="C180" t="s">
        <v>146</v>
      </c>
      <c r="D180" t="s">
        <v>178</v>
      </c>
      <c r="E180" s="1">
        <v>32558700</v>
      </c>
      <c r="H180" s="1">
        <v>0</v>
      </c>
      <c r="J180" s="1">
        <v>0</v>
      </c>
      <c r="L180" s="1">
        <f t="shared" si="14"/>
        <v>32558700</v>
      </c>
      <c r="N180" t="str">
        <f t="shared" si="12"/>
        <v>yes</v>
      </c>
    </row>
    <row r="181" spans="1:14">
      <c r="A181" s="5" t="e">
        <f>VLOOKUP(C181,[1]Sheet1!$D$11:'[1]Sheet1'!$H$17787,4,0)</f>
        <v>#REF!</v>
      </c>
      <c r="B181" s="6">
        <f t="shared" si="13"/>
        <v>200000</v>
      </c>
      <c r="C181" t="s">
        <v>147</v>
      </c>
      <c r="D181" t="s">
        <v>171</v>
      </c>
      <c r="E181" s="1">
        <v>200000</v>
      </c>
      <c r="H181" s="1">
        <v>0</v>
      </c>
      <c r="J181" s="1">
        <v>0</v>
      </c>
      <c r="L181" s="1">
        <f t="shared" si="14"/>
        <v>200000</v>
      </c>
      <c r="N181" t="str">
        <f t="shared" si="12"/>
        <v>yes</v>
      </c>
    </row>
    <row r="182" spans="1:14">
      <c r="A182" s="7" t="e">
        <f>VLOOKUP(C182,[1]Sheet1!$D$11:'[1]Sheet1'!$H$17787,4,0)</f>
        <v>#REF!</v>
      </c>
      <c r="B182" s="6">
        <f t="shared" si="13"/>
        <v>204552</v>
      </c>
      <c r="C182" t="s">
        <v>148</v>
      </c>
      <c r="D182" t="s">
        <v>177</v>
      </c>
      <c r="E182" s="1">
        <v>180752</v>
      </c>
      <c r="H182" s="1">
        <v>0</v>
      </c>
      <c r="J182" s="1">
        <v>23800</v>
      </c>
      <c r="L182" s="1">
        <f t="shared" si="14"/>
        <v>204552</v>
      </c>
      <c r="N182" t="str">
        <f t="shared" si="12"/>
        <v>yes</v>
      </c>
    </row>
    <row r="183" spans="1:14">
      <c r="A183" s="7" t="e">
        <f>VLOOKUP(C183,[1]Sheet1!$D$11:'[1]Sheet1'!$H$17787,4,0)</f>
        <v>#REF!</v>
      </c>
      <c r="B183" s="6">
        <f t="shared" si="13"/>
        <v>13264386</v>
      </c>
      <c r="C183" t="s">
        <v>149</v>
      </c>
      <c r="D183" t="s">
        <v>171</v>
      </c>
      <c r="E183" s="1">
        <v>13264386</v>
      </c>
      <c r="H183" s="1">
        <v>0</v>
      </c>
      <c r="J183" s="1">
        <v>0</v>
      </c>
      <c r="L183" s="1">
        <f t="shared" si="14"/>
        <v>13264386</v>
      </c>
      <c r="N183" t="str">
        <f t="shared" si="12"/>
        <v>yes</v>
      </c>
    </row>
    <row r="184" spans="1:14">
      <c r="A184" s="7" t="e">
        <f>VLOOKUP(C184,[1]Sheet1!$D$11:'[1]Sheet1'!$H$17787,4,0)</f>
        <v>#REF!</v>
      </c>
      <c r="B184" s="6">
        <f t="shared" si="13"/>
        <v>9729431</v>
      </c>
      <c r="C184" t="s">
        <v>150</v>
      </c>
      <c r="D184" t="s">
        <v>177</v>
      </c>
      <c r="E184" s="1">
        <v>9729431</v>
      </c>
      <c r="H184" s="1">
        <v>0</v>
      </c>
      <c r="J184" s="1">
        <v>0</v>
      </c>
      <c r="L184" s="1">
        <f t="shared" si="14"/>
        <v>9729431</v>
      </c>
      <c r="N184" t="str">
        <f t="shared" si="12"/>
        <v>yes</v>
      </c>
    </row>
    <row r="185" spans="1:14">
      <c r="A185" s="5" t="e">
        <f>VLOOKUP(C185,[1]Sheet1!$D$11:'[1]Sheet1'!$H$17787,4,0)</f>
        <v>#REF!</v>
      </c>
      <c r="B185" s="6">
        <f t="shared" si="13"/>
        <v>4060500</v>
      </c>
      <c r="C185" t="s">
        <v>151</v>
      </c>
      <c r="D185" t="s">
        <v>173</v>
      </c>
      <c r="E185" s="1">
        <v>4000000</v>
      </c>
      <c r="H185" s="1">
        <v>49500</v>
      </c>
      <c r="J185" s="1">
        <v>11000</v>
      </c>
      <c r="L185" s="1">
        <f t="shared" si="14"/>
        <v>4060500</v>
      </c>
      <c r="N185" t="str">
        <f t="shared" si="12"/>
        <v>yes</v>
      </c>
    </row>
    <row r="186" spans="1:14">
      <c r="A186" s="7" t="e">
        <f>VLOOKUP(C186,[1]Sheet1!$D$11:'[1]Sheet1'!$H$17787,4,0)</f>
        <v>#REF!</v>
      </c>
      <c r="B186" s="6">
        <f t="shared" si="13"/>
        <v>6347000</v>
      </c>
      <c r="C186" t="s">
        <v>152</v>
      </c>
      <c r="D186" t="s">
        <v>177</v>
      </c>
      <c r="E186" s="1">
        <v>275000</v>
      </c>
      <c r="H186" s="1">
        <v>6050000</v>
      </c>
      <c r="J186" s="1">
        <v>22000</v>
      </c>
      <c r="L186" s="1">
        <f t="shared" si="14"/>
        <v>6347000</v>
      </c>
      <c r="N186" t="str">
        <f t="shared" si="12"/>
        <v>yes</v>
      </c>
    </row>
    <row r="187" spans="1:14">
      <c r="A187" s="7" t="e">
        <f>VLOOKUP(C187,[1]Sheet1!$D$11:'[1]Sheet1'!$H$17787,4,0)</f>
        <v>#REF!</v>
      </c>
      <c r="B187" s="6">
        <f t="shared" si="13"/>
        <v>4800000</v>
      </c>
      <c r="C187" t="s">
        <v>153</v>
      </c>
      <c r="D187" t="s">
        <v>172</v>
      </c>
      <c r="E187" s="1">
        <v>3680000</v>
      </c>
      <c r="H187" s="1">
        <v>0</v>
      </c>
      <c r="J187" s="1">
        <v>1120000</v>
      </c>
      <c r="L187" s="1">
        <f t="shared" si="14"/>
        <v>4800000</v>
      </c>
      <c r="N187" t="str">
        <f t="shared" si="12"/>
        <v>yes</v>
      </c>
    </row>
    <row r="188" spans="1:14">
      <c r="A188" t="e">
        <f>VLOOKUP(C188,[1]Sheet1!$D$11:'[1]Sheet1'!$H$17787,4,0)</f>
        <v>#REF!</v>
      </c>
      <c r="B188" s="6">
        <f t="shared" si="13"/>
        <v>0</v>
      </c>
      <c r="C188" t="s">
        <v>154</v>
      </c>
      <c r="D188" t="s">
        <v>173</v>
      </c>
      <c r="E188" s="1">
        <v>0</v>
      </c>
      <c r="H188" s="1">
        <v>0</v>
      </c>
      <c r="J188" s="1">
        <v>0</v>
      </c>
      <c r="L188" s="1">
        <f t="shared" si="14"/>
        <v>0</v>
      </c>
      <c r="N188" t="str">
        <f t="shared" si="12"/>
        <v>yes</v>
      </c>
    </row>
    <row r="189" spans="1:14">
      <c r="A189" s="5" t="e">
        <f>VLOOKUP(C189,[1]Sheet1!$D$11:'[1]Sheet1'!$H$17787,4,0)</f>
        <v>#REF!</v>
      </c>
      <c r="B189" s="6">
        <f t="shared" si="13"/>
        <v>8000</v>
      </c>
      <c r="C189" t="s">
        <v>155</v>
      </c>
      <c r="D189" t="s">
        <v>173</v>
      </c>
      <c r="E189" s="1">
        <v>0</v>
      </c>
      <c r="H189" s="1">
        <v>8000</v>
      </c>
      <c r="J189" s="1">
        <v>0</v>
      </c>
      <c r="L189" s="1">
        <f t="shared" si="14"/>
        <v>8000</v>
      </c>
      <c r="N189" t="str">
        <f t="shared" si="12"/>
        <v>yes</v>
      </c>
    </row>
    <row r="190" spans="1:14">
      <c r="A190" s="7" t="e">
        <f>VLOOKUP(C190,[1]Sheet1!$D$11:'[1]Sheet1'!$H$17787,4,0)</f>
        <v>#REF!</v>
      </c>
      <c r="B190" s="6">
        <f t="shared" si="13"/>
        <v>14808800</v>
      </c>
      <c r="C190" t="s">
        <v>156</v>
      </c>
      <c r="D190" t="s">
        <v>173</v>
      </c>
      <c r="E190" s="1">
        <v>11558800</v>
      </c>
      <c r="H190" s="1">
        <v>0</v>
      </c>
      <c r="J190" s="1">
        <v>3250000</v>
      </c>
      <c r="L190" s="1">
        <f t="shared" si="14"/>
        <v>14808800</v>
      </c>
      <c r="N190" t="str">
        <f t="shared" si="12"/>
        <v>yes</v>
      </c>
    </row>
    <row r="191" spans="1:14">
      <c r="A191" s="5" t="e">
        <f>VLOOKUP(C191,[1]Sheet1!$D$11:'[1]Sheet1'!$H$17787,4,0)</f>
        <v>#REF!</v>
      </c>
      <c r="B191" s="6">
        <f t="shared" si="13"/>
        <v>430000</v>
      </c>
      <c r="C191" t="s">
        <v>157</v>
      </c>
      <c r="D191" t="s">
        <v>173</v>
      </c>
      <c r="E191" s="1">
        <v>430000</v>
      </c>
      <c r="H191" s="1">
        <v>0</v>
      </c>
      <c r="J191" s="1">
        <v>0</v>
      </c>
      <c r="L191" s="1">
        <f t="shared" si="14"/>
        <v>430000</v>
      </c>
      <c r="N191" t="str">
        <f t="shared" si="12"/>
        <v>yes</v>
      </c>
    </row>
    <row r="192" spans="1:14">
      <c r="A192" s="5" t="e">
        <f>VLOOKUP(C192,[1]Sheet1!$D$11:'[1]Sheet1'!$H$17787,4,0)</f>
        <v>#REF!</v>
      </c>
      <c r="B192" s="6">
        <f t="shared" si="13"/>
        <v>0</v>
      </c>
      <c r="C192" t="s">
        <v>158</v>
      </c>
      <c r="D192" t="s">
        <v>173</v>
      </c>
      <c r="E192" s="1">
        <v>0</v>
      </c>
      <c r="H192" s="1">
        <v>0</v>
      </c>
      <c r="J192" s="1">
        <v>0</v>
      </c>
      <c r="L192" s="1">
        <f t="shared" si="14"/>
        <v>0</v>
      </c>
      <c r="N192" t="str">
        <f t="shared" si="12"/>
        <v>yes</v>
      </c>
    </row>
    <row r="193" spans="1:14">
      <c r="A193" s="8" t="e">
        <f>VLOOKUP(C193,[1]Sheet1!$D$11:'[1]Sheet1'!$H$17787,4,0)</f>
        <v>#REF!</v>
      </c>
      <c r="B193" s="6">
        <f t="shared" si="13"/>
        <v>1316500</v>
      </c>
      <c r="C193" t="s">
        <v>159</v>
      </c>
      <c r="D193" t="s">
        <v>176</v>
      </c>
      <c r="E193" s="1">
        <v>766500</v>
      </c>
      <c r="H193" s="1">
        <v>0</v>
      </c>
      <c r="J193" s="1">
        <v>550000</v>
      </c>
      <c r="L193" s="1">
        <f t="shared" si="14"/>
        <v>1316500</v>
      </c>
      <c r="N193" t="str">
        <f t="shared" si="12"/>
        <v>yes</v>
      </c>
    </row>
    <row r="194" spans="1:14">
      <c r="A194" s="5" t="e">
        <f>VLOOKUP(C194,[1]Sheet1!$D$11:'[1]Sheet1'!$H$17787,4,0)</f>
        <v>#REF!</v>
      </c>
      <c r="B194" s="6">
        <f t="shared" si="13"/>
        <v>0</v>
      </c>
      <c r="C194" t="s">
        <v>160</v>
      </c>
      <c r="D194" t="s">
        <v>172</v>
      </c>
      <c r="E194" s="1">
        <v>0</v>
      </c>
      <c r="H194" s="1">
        <v>0</v>
      </c>
      <c r="J194" s="1">
        <v>0</v>
      </c>
      <c r="L194" s="1">
        <f t="shared" si="14"/>
        <v>0</v>
      </c>
      <c r="N194" t="str">
        <f t="shared" si="12"/>
        <v>yes</v>
      </c>
    </row>
    <row r="195" spans="1:14">
      <c r="A195" s="8" t="e">
        <f>VLOOKUP(C195,[1]Sheet1!$D$11:'[1]Sheet1'!$H$17787,4,0)</f>
        <v>#REF!</v>
      </c>
      <c r="B195" s="6">
        <f t="shared" si="13"/>
        <v>550000</v>
      </c>
      <c r="C195" t="s">
        <v>161</v>
      </c>
      <c r="D195" t="s">
        <v>176</v>
      </c>
      <c r="E195" s="1">
        <v>550000</v>
      </c>
      <c r="H195" s="1">
        <v>0</v>
      </c>
      <c r="J195" s="1">
        <v>0</v>
      </c>
      <c r="L195" s="1">
        <f t="shared" si="14"/>
        <v>550000</v>
      </c>
      <c r="N195" t="str">
        <f>IF(L195=B195,"yes",0)</f>
        <v>yes</v>
      </c>
    </row>
    <row r="196" spans="1:14">
      <c r="H196" s="1"/>
      <c r="L196" s="1">
        <f>SUM(L45:L195)</f>
        <v>1101747603</v>
      </c>
    </row>
    <row r="197" spans="1:14">
      <c r="B197">
        <f>SUBTOTAL(9,B45:B196)</f>
        <v>1101747603</v>
      </c>
      <c r="C197" s="1">
        <f>SUM(B45:B195)</f>
        <v>1101747603</v>
      </c>
      <c r="E197" s="1">
        <f>SUM(E45:E195)</f>
        <v>623088861</v>
      </c>
      <c r="H197" s="1">
        <f>SUM(H45:H195)</f>
        <v>192748672</v>
      </c>
      <c r="J197" s="1">
        <f>SUM(J45:J195)</f>
        <v>285910070</v>
      </c>
      <c r="L197" s="1">
        <f>SUM(E197:J197)</f>
        <v>1101747603</v>
      </c>
    </row>
    <row r="198" spans="1:14">
      <c r="H198" s="1"/>
      <c r="J198" s="1"/>
      <c r="L198" s="1">
        <f>+L197-C197</f>
        <v>0</v>
      </c>
    </row>
    <row r="199" spans="1:14">
      <c r="A199" s="13" t="s">
        <v>169</v>
      </c>
      <c r="B199" s="14">
        <f>SUM(B45:B195)</f>
        <v>1101747603</v>
      </c>
      <c r="C199" s="13"/>
      <c r="D199" s="13"/>
      <c r="H199" s="1"/>
    </row>
    <row r="200" spans="1:14">
      <c r="A200" s="13"/>
      <c r="B200" s="13"/>
      <c r="C200" s="13"/>
      <c r="D200" s="13"/>
      <c r="H200" s="1"/>
    </row>
    <row r="201" spans="1:14">
      <c r="A201" s="13"/>
      <c r="B201" s="13"/>
      <c r="C201" s="13"/>
      <c r="D201" s="13"/>
      <c r="E201" s="1"/>
      <c r="H201" s="1"/>
    </row>
    <row r="202" spans="1:14">
      <c r="A202" s="13" t="s">
        <v>163</v>
      </c>
      <c r="B202" s="14">
        <v>276136095</v>
      </c>
      <c r="C202" s="13"/>
      <c r="D202" s="15">
        <f>+B202/$B$199</f>
        <v>0.25063462289193655</v>
      </c>
      <c r="E202" s="1">
        <v>152197514</v>
      </c>
      <c r="F202" s="2">
        <f>+E202/E197</f>
        <v>0.24426293507436012</v>
      </c>
      <c r="H202" s="1">
        <v>42405594</v>
      </c>
      <c r="I202" s="2" t="e">
        <f>+H202/H198</f>
        <v>#DIV/0!</v>
      </c>
      <c r="J202" s="1">
        <v>56822987</v>
      </c>
      <c r="K202" s="2" t="e">
        <f>+J202/$J$198</f>
        <v>#DIV/0!</v>
      </c>
    </row>
    <row r="203" spans="1:14">
      <c r="A203" s="13" t="s">
        <v>24</v>
      </c>
      <c r="B203" s="14">
        <v>779387534</v>
      </c>
      <c r="C203" s="13"/>
      <c r="D203" s="15">
        <f>+B203/$B$199</f>
        <v>0.70741023795084212</v>
      </c>
      <c r="E203" s="1">
        <v>432776148</v>
      </c>
      <c r="F203" s="2">
        <f>+E203/E197</f>
        <v>0.69456569534148682</v>
      </c>
      <c r="H203" s="1">
        <v>131662303</v>
      </c>
      <c r="I203" s="2" t="e">
        <f>+H203/H198</f>
        <v>#DIV/0!</v>
      </c>
      <c r="J203" s="1">
        <v>215754083</v>
      </c>
      <c r="K203" s="2" t="e">
        <f>+J203/J198</f>
        <v>#DIV/0!</v>
      </c>
    </row>
    <row r="204" spans="1:14">
      <c r="A204" s="13" t="s">
        <v>200</v>
      </c>
      <c r="B204" s="14">
        <f>+B199 -(B202+B203)</f>
        <v>46223974</v>
      </c>
      <c r="C204" s="13"/>
      <c r="D204" s="15">
        <f>+B204/$B$199</f>
        <v>4.1955139157221294E-2</v>
      </c>
      <c r="E204" s="1"/>
      <c r="F204" s="2"/>
      <c r="H204" s="1"/>
      <c r="I204" s="2"/>
      <c r="J204" s="1"/>
      <c r="K204" s="2"/>
    </row>
    <row r="205" spans="1:14">
      <c r="A205" s="13"/>
      <c r="B205" s="14"/>
      <c r="C205" s="13"/>
      <c r="D205" s="15"/>
      <c r="E205" s="1"/>
      <c r="F205" s="2"/>
      <c r="H205" s="1"/>
      <c r="I205" s="2"/>
      <c r="J205" s="1"/>
      <c r="K205" s="2"/>
    </row>
    <row r="206" spans="1:14">
      <c r="A206" s="13" t="s">
        <v>164</v>
      </c>
      <c r="B206" s="14">
        <v>144120360</v>
      </c>
      <c r="C206" s="13"/>
      <c r="D206" s="15">
        <f t="shared" ref="D206:D208" si="15">+B206/$B$199</f>
        <v>0.13081068622937589</v>
      </c>
      <c r="E206" s="1">
        <v>68477160</v>
      </c>
      <c r="F206" s="2">
        <f>+E206/E197</f>
        <v>0.10989950918092244</v>
      </c>
      <c r="H206" s="1">
        <v>8528000</v>
      </c>
      <c r="I206" s="2" t="e">
        <f>+H206/H198</f>
        <v>#DIV/0!</v>
      </c>
      <c r="J206" s="1">
        <v>67115200</v>
      </c>
      <c r="K206" s="2" t="e">
        <f t="shared" ref="K206:K208" si="16">+J206/$J$198</f>
        <v>#DIV/0!</v>
      </c>
    </row>
    <row r="207" spans="1:14">
      <c r="A207" s="13" t="s">
        <v>167</v>
      </c>
      <c r="B207" s="14">
        <v>226062024</v>
      </c>
      <c r="C207" s="13"/>
      <c r="D207" s="15">
        <f t="shared" si="15"/>
        <v>0.20518494742756432</v>
      </c>
      <c r="E207" s="1">
        <v>116675664</v>
      </c>
      <c r="F207" s="2">
        <f>+E207/E197</f>
        <v>0.18725365080792225</v>
      </c>
      <c r="H207" s="1">
        <v>52531060</v>
      </c>
      <c r="I207" s="2" t="e">
        <f>+H207/H198</f>
        <v>#DIV/0!</v>
      </c>
      <c r="J207" s="1">
        <v>56855300</v>
      </c>
      <c r="K207" s="2" t="e">
        <f t="shared" si="16"/>
        <v>#DIV/0!</v>
      </c>
    </row>
    <row r="208" spans="1:14">
      <c r="A208" s="13" t="s">
        <v>168</v>
      </c>
      <c r="B208" s="14">
        <v>409205150</v>
      </c>
      <c r="C208" s="13"/>
      <c r="D208" s="15">
        <f t="shared" si="15"/>
        <v>0.37141460429390194</v>
      </c>
      <c r="E208" s="1">
        <v>247623324</v>
      </c>
      <c r="F208" s="2">
        <f>+E208/E197</f>
        <v>0.39741253535264209</v>
      </c>
      <c r="H208" s="1">
        <v>70603243</v>
      </c>
      <c r="I208" s="2" t="e">
        <f>+H208/H198</f>
        <v>#DIV/0!</v>
      </c>
      <c r="J208" s="1">
        <v>91783583</v>
      </c>
      <c r="K208" s="2" t="e">
        <f t="shared" si="16"/>
        <v>#DIV/0!</v>
      </c>
      <c r="L208">
        <f>SUBTOTAL(9,J46:J190)</f>
        <v>285321570</v>
      </c>
    </row>
    <row r="209" spans="1:12">
      <c r="A209" s="13"/>
      <c r="B209" s="13"/>
      <c r="C209" s="13"/>
      <c r="D209" s="13"/>
    </row>
    <row r="210" spans="1:12">
      <c r="A210" s="13"/>
      <c r="B210" s="14">
        <f>SUBTOTAL(9,B202:B204)</f>
        <v>1101747603</v>
      </c>
      <c r="C210" s="13"/>
      <c r="D210" s="13"/>
    </row>
    <row r="211" spans="1:12">
      <c r="C211" s="1">
        <f>+B207+B206</f>
        <v>370182384</v>
      </c>
      <c r="F211" s="1">
        <f>+B202/68</f>
        <v>4060824.9264705884</v>
      </c>
      <c r="G211" s="1">
        <f>+B206/10</f>
        <v>14412036</v>
      </c>
      <c r="H211" s="1">
        <f>+B207/23</f>
        <v>9828783.6521739122</v>
      </c>
      <c r="I211" s="1">
        <f>+B208/44</f>
        <v>9300117.0454545449</v>
      </c>
    </row>
    <row r="212" spans="1:12">
      <c r="A212" t="s">
        <v>180</v>
      </c>
      <c r="B212" t="s">
        <v>181</v>
      </c>
      <c r="C212" t="s">
        <v>182</v>
      </c>
      <c r="D212" t="s">
        <v>194</v>
      </c>
      <c r="L212" t="s">
        <v>198</v>
      </c>
    </row>
    <row r="213" spans="1:12">
      <c r="E213" t="s">
        <v>186</v>
      </c>
      <c r="F213" t="s">
        <v>187</v>
      </c>
      <c r="G213" t="s">
        <v>168</v>
      </c>
      <c r="H213" t="s">
        <v>188</v>
      </c>
      <c r="I213" t="s">
        <v>189</v>
      </c>
      <c r="J213" t="s">
        <v>190</v>
      </c>
    </row>
    <row r="214" spans="1:12">
      <c r="A214" t="s">
        <v>175</v>
      </c>
      <c r="B214" s="1">
        <v>4170462</v>
      </c>
      <c r="C214" s="9">
        <f>+B214/$B$199</f>
        <v>3.7853152470166979E-3</v>
      </c>
      <c r="D214">
        <v>3</v>
      </c>
      <c r="E214">
        <v>3</v>
      </c>
      <c r="F214">
        <v>0</v>
      </c>
      <c r="G214">
        <v>0</v>
      </c>
      <c r="H214">
        <v>0</v>
      </c>
      <c r="I214">
        <v>0</v>
      </c>
      <c r="J214">
        <v>0</v>
      </c>
      <c r="L214" s="1">
        <f>+B214/D214</f>
        <v>1390154</v>
      </c>
    </row>
    <row r="215" spans="1:12">
      <c r="A215" t="s">
        <v>179</v>
      </c>
      <c r="B215" s="1">
        <v>279376059</v>
      </c>
      <c r="C215" s="9">
        <f t="shared" ref="C215:C224" si="17">+B215/$B$199</f>
        <v>0.25357537265275087</v>
      </c>
      <c r="D215">
        <v>47</v>
      </c>
      <c r="E215">
        <v>24</v>
      </c>
      <c r="G215">
        <v>15</v>
      </c>
      <c r="H215">
        <v>0</v>
      </c>
      <c r="I215">
        <v>1</v>
      </c>
      <c r="J215">
        <v>7</v>
      </c>
      <c r="L215" s="1">
        <f t="shared" ref="L215:L221" si="18">+B215/D215</f>
        <v>5944171.4680851065</v>
      </c>
    </row>
    <row r="216" spans="1:12">
      <c r="A216" t="s">
        <v>183</v>
      </c>
      <c r="B216" s="1">
        <v>48990890</v>
      </c>
      <c r="C216" s="9">
        <f t="shared" si="17"/>
        <v>4.4466527421162902E-2</v>
      </c>
      <c r="D216">
        <v>2</v>
      </c>
      <c r="E216">
        <v>2</v>
      </c>
      <c r="F216">
        <v>0</v>
      </c>
      <c r="G216">
        <v>0</v>
      </c>
      <c r="H216">
        <v>0</v>
      </c>
      <c r="I216">
        <v>0</v>
      </c>
      <c r="J216">
        <v>0</v>
      </c>
      <c r="L216" s="1">
        <f t="shared" si="18"/>
        <v>24495445</v>
      </c>
    </row>
    <row r="217" spans="1:12">
      <c r="A217" t="s">
        <v>184</v>
      </c>
      <c r="B217" s="1">
        <v>324648783</v>
      </c>
      <c r="C217" s="9">
        <f t="shared" si="17"/>
        <v>0.29466711079379587</v>
      </c>
      <c r="D217">
        <v>30</v>
      </c>
      <c r="E217">
        <v>6</v>
      </c>
      <c r="F217">
        <v>23</v>
      </c>
      <c r="G217">
        <v>0</v>
      </c>
      <c r="H217">
        <v>0</v>
      </c>
      <c r="I217">
        <v>1</v>
      </c>
      <c r="J217">
        <v>0</v>
      </c>
      <c r="L217" s="1">
        <f t="shared" si="18"/>
        <v>10821626.1</v>
      </c>
    </row>
    <row r="218" spans="1:12">
      <c r="A218" t="s">
        <v>185</v>
      </c>
      <c r="B218" s="1">
        <v>66906493</v>
      </c>
      <c r="C218" s="9">
        <f t="shared" si="17"/>
        <v>6.0727604777915729E-2</v>
      </c>
      <c r="D218">
        <v>10</v>
      </c>
      <c r="E218">
        <v>5</v>
      </c>
      <c r="F218">
        <v>0</v>
      </c>
      <c r="G218">
        <v>4</v>
      </c>
      <c r="H218">
        <v>0</v>
      </c>
      <c r="I218">
        <v>1</v>
      </c>
      <c r="J218">
        <v>0</v>
      </c>
      <c r="L218" s="1">
        <f t="shared" si="18"/>
        <v>6690649.2999999998</v>
      </c>
    </row>
    <row r="219" spans="1:12">
      <c r="A219" t="s">
        <v>191</v>
      </c>
      <c r="B219" s="1">
        <v>77912912</v>
      </c>
      <c r="C219" s="9">
        <f t="shared" si="17"/>
        <v>7.0717568876798365E-2</v>
      </c>
      <c r="D219">
        <v>5</v>
      </c>
      <c r="E219">
        <v>2</v>
      </c>
      <c r="F219">
        <v>0</v>
      </c>
      <c r="G219">
        <v>2</v>
      </c>
      <c r="H219">
        <v>0</v>
      </c>
      <c r="I219">
        <v>1</v>
      </c>
      <c r="J219">
        <v>0</v>
      </c>
      <c r="L219" s="1">
        <f t="shared" si="18"/>
        <v>15582582.4</v>
      </c>
    </row>
    <row r="220" spans="1:12">
      <c r="A220" t="s">
        <v>192</v>
      </c>
      <c r="B220" s="1">
        <v>202465710</v>
      </c>
      <c r="C220" s="9">
        <f t="shared" si="17"/>
        <v>0.18376777898013724</v>
      </c>
      <c r="D220">
        <v>38</v>
      </c>
      <c r="E220">
        <v>21</v>
      </c>
      <c r="F220">
        <v>0</v>
      </c>
      <c r="G220">
        <v>12</v>
      </c>
      <c r="H220">
        <v>1</v>
      </c>
      <c r="I220">
        <v>1</v>
      </c>
      <c r="J220">
        <v>3</v>
      </c>
      <c r="L220" s="1">
        <f t="shared" si="18"/>
        <v>5328045</v>
      </c>
    </row>
    <row r="221" spans="1:12">
      <c r="A221" t="s">
        <v>193</v>
      </c>
      <c r="B221" s="1">
        <v>121181294</v>
      </c>
      <c r="C221" s="9">
        <f t="shared" si="17"/>
        <v>0.10999006820621147</v>
      </c>
      <c r="D221">
        <v>16</v>
      </c>
      <c r="E221">
        <v>5</v>
      </c>
      <c r="F221">
        <v>0</v>
      </c>
      <c r="G221">
        <v>11</v>
      </c>
      <c r="H221">
        <v>0</v>
      </c>
      <c r="I221">
        <v>0</v>
      </c>
      <c r="J221">
        <v>0</v>
      </c>
      <c r="L221" s="1">
        <f t="shared" si="18"/>
        <v>7573830.875</v>
      </c>
    </row>
    <row r="222" spans="1:12">
      <c r="B222" s="1"/>
      <c r="C222" s="9">
        <f t="shared" si="17"/>
        <v>0</v>
      </c>
    </row>
    <row r="223" spans="1:12">
      <c r="B223" s="1"/>
      <c r="C223" s="9">
        <f t="shared" si="17"/>
        <v>0</v>
      </c>
      <c r="E223">
        <f>SUBTOTAL(9,E214:E222)</f>
        <v>68</v>
      </c>
      <c r="F223">
        <f t="shared" ref="F223:J223" si="19">SUBTOTAL(9,F214:F222)</f>
        <v>23</v>
      </c>
      <c r="G223">
        <f t="shared" si="19"/>
        <v>44</v>
      </c>
      <c r="H223">
        <f t="shared" si="19"/>
        <v>1</v>
      </c>
      <c r="I223">
        <f t="shared" si="19"/>
        <v>5</v>
      </c>
      <c r="J223">
        <f t="shared" si="19"/>
        <v>10</v>
      </c>
    </row>
    <row r="224" spans="1:12">
      <c r="A224" t="s">
        <v>181</v>
      </c>
      <c r="B224" s="1">
        <f>SUBTOTAL(9,B214:B223)</f>
        <v>1125652603</v>
      </c>
      <c r="C224" s="9">
        <f t="shared" si="17"/>
        <v>1.0216973469557891</v>
      </c>
      <c r="L224" s="1">
        <f>+B224/151</f>
        <v>7454653</v>
      </c>
    </row>
    <row r="225" spans="1:12">
      <c r="B225" s="1"/>
      <c r="C225" s="9"/>
      <c r="E225" t="s">
        <v>195</v>
      </c>
    </row>
    <row r="226" spans="1:12">
      <c r="B226" s="1"/>
      <c r="C226" s="9"/>
    </row>
    <row r="227" spans="1:12">
      <c r="B227" s="1"/>
      <c r="C227" s="9"/>
      <c r="E227" t="s">
        <v>186</v>
      </c>
      <c r="F227" t="s">
        <v>187</v>
      </c>
      <c r="G227" t="s">
        <v>168</v>
      </c>
      <c r="H227" t="s">
        <v>188</v>
      </c>
      <c r="I227" t="s">
        <v>189</v>
      </c>
      <c r="J227" t="s">
        <v>190</v>
      </c>
    </row>
    <row r="228" spans="1:12">
      <c r="A228" t="s">
        <v>175</v>
      </c>
      <c r="B228" s="1"/>
      <c r="C228" s="9"/>
      <c r="E228" s="11">
        <f>+E214/$D$214</f>
        <v>1</v>
      </c>
      <c r="F228" s="11">
        <f t="shared" ref="F228:J228" si="20">+F214/$D$214</f>
        <v>0</v>
      </c>
      <c r="G228" s="11">
        <f t="shared" si="20"/>
        <v>0</v>
      </c>
      <c r="H228" s="11">
        <f t="shared" si="20"/>
        <v>0</v>
      </c>
      <c r="I228" s="11">
        <f t="shared" si="20"/>
        <v>0</v>
      </c>
      <c r="J228" s="11">
        <f t="shared" si="20"/>
        <v>0</v>
      </c>
    </row>
    <row r="229" spans="1:12">
      <c r="A229" t="s">
        <v>179</v>
      </c>
      <c r="B229" s="1"/>
      <c r="C229" s="9"/>
      <c r="E229" s="11">
        <f>+E215/$D$215</f>
        <v>0.51063829787234039</v>
      </c>
      <c r="F229" s="11">
        <f t="shared" ref="F229:J229" si="21">+F215/$D$215</f>
        <v>0</v>
      </c>
      <c r="G229" s="11">
        <f t="shared" si="21"/>
        <v>0.31914893617021278</v>
      </c>
      <c r="H229" s="11">
        <f t="shared" si="21"/>
        <v>0</v>
      </c>
      <c r="I229" s="11">
        <f t="shared" si="21"/>
        <v>2.1276595744680851E-2</v>
      </c>
      <c r="J229" s="11">
        <f t="shared" si="21"/>
        <v>0.14893617021276595</v>
      </c>
    </row>
    <row r="230" spans="1:12">
      <c r="A230" t="s">
        <v>183</v>
      </c>
      <c r="B230" s="1"/>
      <c r="C230" s="9"/>
      <c r="E230" s="11">
        <f>+E216/$D$216</f>
        <v>1</v>
      </c>
      <c r="F230" s="11">
        <f t="shared" ref="F230:J230" si="22">+F216/$D$216</f>
        <v>0</v>
      </c>
      <c r="G230" s="11">
        <f t="shared" si="22"/>
        <v>0</v>
      </c>
      <c r="H230" s="11">
        <f t="shared" si="22"/>
        <v>0</v>
      </c>
      <c r="I230" s="11">
        <f t="shared" si="22"/>
        <v>0</v>
      </c>
      <c r="J230" s="11">
        <f t="shared" si="22"/>
        <v>0</v>
      </c>
    </row>
    <row r="231" spans="1:12">
      <c r="A231" t="s">
        <v>184</v>
      </c>
      <c r="B231" s="1"/>
      <c r="C231" s="9"/>
      <c r="E231" s="11">
        <f>+E217/$D$217</f>
        <v>0.2</v>
      </c>
      <c r="F231" s="11">
        <f t="shared" ref="F231:J231" si="23">+F217/$D$217</f>
        <v>0.76666666666666672</v>
      </c>
      <c r="G231" s="11">
        <f t="shared" si="23"/>
        <v>0</v>
      </c>
      <c r="H231" s="11">
        <f t="shared" si="23"/>
        <v>0</v>
      </c>
      <c r="I231" s="11">
        <f t="shared" si="23"/>
        <v>3.3333333333333333E-2</v>
      </c>
      <c r="J231" s="11">
        <f t="shared" si="23"/>
        <v>0</v>
      </c>
    </row>
    <row r="232" spans="1:12">
      <c r="A232" t="s">
        <v>185</v>
      </c>
      <c r="B232" s="1"/>
      <c r="C232" s="9"/>
      <c r="E232" s="11">
        <f>+E218/$D$218</f>
        <v>0.5</v>
      </c>
      <c r="F232" s="11">
        <f t="shared" ref="F232:J232" si="24">+F218/$D$218</f>
        <v>0</v>
      </c>
      <c r="G232" s="11">
        <f t="shared" si="24"/>
        <v>0.4</v>
      </c>
      <c r="H232" s="11">
        <f t="shared" si="24"/>
        <v>0</v>
      </c>
      <c r="I232" s="11">
        <f t="shared" si="24"/>
        <v>0.1</v>
      </c>
      <c r="J232" s="11">
        <f t="shared" si="24"/>
        <v>0</v>
      </c>
    </row>
    <row r="233" spans="1:12">
      <c r="A233" t="s">
        <v>191</v>
      </c>
      <c r="B233" s="1"/>
      <c r="C233" s="9"/>
      <c r="E233" s="11">
        <f>+E219/$D$219</f>
        <v>0.4</v>
      </c>
      <c r="F233" s="11">
        <f t="shared" ref="F233:J233" si="25">+F219/$D$219</f>
        <v>0</v>
      </c>
      <c r="G233" s="11">
        <f t="shared" si="25"/>
        <v>0.4</v>
      </c>
      <c r="H233" s="11">
        <f t="shared" si="25"/>
        <v>0</v>
      </c>
      <c r="I233" s="11">
        <f t="shared" si="25"/>
        <v>0.2</v>
      </c>
      <c r="J233" s="11">
        <f t="shared" si="25"/>
        <v>0</v>
      </c>
    </row>
    <row r="234" spans="1:12">
      <c r="A234" t="s">
        <v>192</v>
      </c>
      <c r="B234" s="1"/>
      <c r="C234" s="9"/>
      <c r="E234" s="11">
        <f>+E220/$D$220</f>
        <v>0.55263157894736847</v>
      </c>
      <c r="F234" s="11">
        <f t="shared" ref="F234:J234" si="26">+F220/$D$220</f>
        <v>0</v>
      </c>
      <c r="G234" s="11">
        <f t="shared" si="26"/>
        <v>0.31578947368421051</v>
      </c>
      <c r="H234" s="11">
        <f t="shared" si="26"/>
        <v>2.6315789473684209E-2</v>
      </c>
      <c r="I234" s="11">
        <f t="shared" si="26"/>
        <v>2.6315789473684209E-2</v>
      </c>
      <c r="J234" s="11">
        <f t="shared" si="26"/>
        <v>7.8947368421052627E-2</v>
      </c>
    </row>
    <row r="235" spans="1:12">
      <c r="A235" t="s">
        <v>193</v>
      </c>
      <c r="E235" s="11">
        <f>+E221/$D$221</f>
        <v>0.3125</v>
      </c>
      <c r="F235" s="11">
        <f t="shared" ref="F235:J235" si="27">+F221/$D$221</f>
        <v>0</v>
      </c>
      <c r="G235" s="11">
        <f t="shared" si="27"/>
        <v>0.6875</v>
      </c>
      <c r="H235" s="11">
        <f t="shared" si="27"/>
        <v>0</v>
      </c>
      <c r="I235" s="11">
        <f t="shared" si="27"/>
        <v>0</v>
      </c>
      <c r="J235" s="11">
        <f t="shared" si="27"/>
        <v>0</v>
      </c>
    </row>
    <row r="237" spans="1:12">
      <c r="L237" t="s">
        <v>197</v>
      </c>
    </row>
    <row r="238" spans="1:12">
      <c r="A238" t="s">
        <v>181</v>
      </c>
      <c r="E238" t="s">
        <v>196</v>
      </c>
    </row>
    <row r="240" spans="1:12">
      <c r="A240" t="s">
        <v>175</v>
      </c>
      <c r="E240" s="1">
        <f>+B214</f>
        <v>4170462</v>
      </c>
      <c r="L240" s="1">
        <f>SUBTOTAL(9,E240:J240)</f>
        <v>4170462</v>
      </c>
    </row>
    <row r="241" spans="1:12">
      <c r="A241" t="s">
        <v>179</v>
      </c>
      <c r="E241" s="1">
        <v>62927359</v>
      </c>
      <c r="G241" s="1">
        <v>139919040</v>
      </c>
      <c r="J241" s="1">
        <v>76529660</v>
      </c>
      <c r="L241" s="1">
        <f>SUBTOTAL(9,E241:J241)</f>
        <v>279376059</v>
      </c>
    </row>
    <row r="242" spans="1:12">
      <c r="A242" t="s">
        <v>183</v>
      </c>
      <c r="E242" s="1">
        <f>+B216</f>
        <v>48990890</v>
      </c>
      <c r="L242" s="1">
        <f t="shared" ref="L242:L247" si="28">SUBTOTAL(9,E242:J242)</f>
        <v>48990890</v>
      </c>
    </row>
    <row r="243" spans="1:12">
      <c r="A243" t="s">
        <v>184</v>
      </c>
      <c r="E243" s="1">
        <v>58510760</v>
      </c>
      <c r="F243" s="1">
        <v>226062024</v>
      </c>
      <c r="I243" s="1">
        <v>40075999</v>
      </c>
      <c r="L243" s="1">
        <f t="shared" si="28"/>
        <v>324648783</v>
      </c>
    </row>
    <row r="244" spans="1:12">
      <c r="A244" t="s">
        <v>185</v>
      </c>
      <c r="E244" s="1">
        <v>13388589</v>
      </c>
      <c r="G244" s="1">
        <v>39766904</v>
      </c>
      <c r="I244" s="1">
        <v>13751000</v>
      </c>
      <c r="L244" s="1">
        <f t="shared" si="28"/>
        <v>66906493</v>
      </c>
    </row>
    <row r="245" spans="1:12">
      <c r="A245" t="s">
        <v>191</v>
      </c>
      <c r="E245" s="1">
        <v>17065000</v>
      </c>
      <c r="G245" s="1">
        <v>55223137</v>
      </c>
      <c r="I245" s="1">
        <v>5624775</v>
      </c>
      <c r="L245" s="1">
        <f t="shared" si="28"/>
        <v>77912912</v>
      </c>
    </row>
    <row r="246" spans="1:12">
      <c r="A246" t="s">
        <v>192</v>
      </c>
      <c r="E246" s="1">
        <v>39583335</v>
      </c>
      <c r="G246" s="1">
        <v>84614475</v>
      </c>
      <c r="H246" s="1">
        <v>9669000</v>
      </c>
      <c r="I246" s="1">
        <v>1008200</v>
      </c>
      <c r="J246" s="1">
        <v>67590700</v>
      </c>
      <c r="L246" s="1">
        <f t="shared" si="28"/>
        <v>202465710</v>
      </c>
    </row>
    <row r="247" spans="1:12">
      <c r="A247" t="s">
        <v>193</v>
      </c>
      <c r="E247" s="12">
        <v>31499700</v>
      </c>
      <c r="G247" s="1">
        <v>89681594</v>
      </c>
      <c r="L247" s="1">
        <f t="shared" si="28"/>
        <v>121181294</v>
      </c>
    </row>
    <row r="249" spans="1:12">
      <c r="L249" s="10"/>
    </row>
    <row r="250" spans="1:12">
      <c r="A250" t="s">
        <v>181</v>
      </c>
    </row>
    <row r="251" spans="1:12">
      <c r="E251" t="s">
        <v>199</v>
      </c>
    </row>
    <row r="253" spans="1:12">
      <c r="A253" t="s">
        <v>175</v>
      </c>
      <c r="E253" s="11">
        <f>+E240/$L$240</f>
        <v>1</v>
      </c>
      <c r="F253" s="11">
        <f t="shared" ref="F253:J253" si="29">+F240/$L$240</f>
        <v>0</v>
      </c>
      <c r="G253" s="11">
        <f t="shared" si="29"/>
        <v>0</v>
      </c>
      <c r="H253" s="11">
        <f t="shared" si="29"/>
        <v>0</v>
      </c>
      <c r="I253" s="11">
        <f t="shared" si="29"/>
        <v>0</v>
      </c>
      <c r="J253" s="11">
        <f t="shared" si="29"/>
        <v>0</v>
      </c>
    </row>
    <row r="254" spans="1:12">
      <c r="A254" t="s">
        <v>179</v>
      </c>
      <c r="E254" s="11">
        <f>+E241/$L$241</f>
        <v>0.22524248937164656</v>
      </c>
      <c r="F254" s="11">
        <f t="shared" ref="F254:J254" si="30">+F241/$L$241</f>
        <v>0</v>
      </c>
      <c r="G254" s="11">
        <f t="shared" si="30"/>
        <v>0.50082688008710152</v>
      </c>
      <c r="H254" s="11">
        <f t="shared" si="30"/>
        <v>0</v>
      </c>
      <c r="I254" s="11">
        <f t="shared" si="30"/>
        <v>0</v>
      </c>
      <c r="J254" s="11">
        <f t="shared" si="30"/>
        <v>0.27393063054125194</v>
      </c>
    </row>
    <row r="255" spans="1:12">
      <c r="A255" t="s">
        <v>183</v>
      </c>
      <c r="E255" s="11">
        <f>+E242/$L$242</f>
        <v>1</v>
      </c>
      <c r="F255" s="11">
        <f t="shared" ref="F255:J255" si="31">+F242/$L$242</f>
        <v>0</v>
      </c>
      <c r="G255" s="11">
        <f t="shared" si="31"/>
        <v>0</v>
      </c>
      <c r="H255" s="11">
        <f t="shared" si="31"/>
        <v>0</v>
      </c>
      <c r="I255" s="11">
        <f t="shared" si="31"/>
        <v>0</v>
      </c>
      <c r="J255" s="11">
        <f t="shared" si="31"/>
        <v>0</v>
      </c>
    </row>
    <row r="256" spans="1:12">
      <c r="A256" t="s">
        <v>184</v>
      </c>
      <c r="E256" s="11">
        <f>+E243/$L$243</f>
        <v>0.18022787413313668</v>
      </c>
      <c r="F256" s="11">
        <f t="shared" ref="F256:J256" si="32">+F243/$L$243</f>
        <v>0.69632795758855504</v>
      </c>
      <c r="G256" s="11">
        <f t="shared" si="32"/>
        <v>0</v>
      </c>
      <c r="H256" s="11">
        <f t="shared" si="32"/>
        <v>0</v>
      </c>
      <c r="I256" s="11">
        <f t="shared" si="32"/>
        <v>0.12344416827830831</v>
      </c>
      <c r="J256" s="11">
        <f t="shared" si="32"/>
        <v>0</v>
      </c>
    </row>
    <row r="257" spans="1:10">
      <c r="A257" t="s">
        <v>185</v>
      </c>
      <c r="E257" s="11">
        <f>+E244/$L$244</f>
        <v>0.200108964013403</v>
      </c>
      <c r="F257" s="11">
        <f t="shared" ref="F257:J257" si="33">+F244/$L$244</f>
        <v>0</v>
      </c>
      <c r="G257" s="11">
        <f t="shared" si="33"/>
        <v>0.594365392907382</v>
      </c>
      <c r="H257" s="11">
        <f t="shared" si="33"/>
        <v>0</v>
      </c>
      <c r="I257" s="11">
        <f t="shared" si="33"/>
        <v>0.20552564307921506</v>
      </c>
      <c r="J257" s="11">
        <f t="shared" si="33"/>
        <v>0</v>
      </c>
    </row>
    <row r="258" spans="1:10">
      <c r="A258" t="s">
        <v>191</v>
      </c>
      <c r="E258" s="11">
        <f>+E245/$L$245</f>
        <v>0.21902659728595436</v>
      </c>
      <c r="F258" s="11">
        <f t="shared" ref="F258:J258" si="34">+F245/$L$245</f>
        <v>0</v>
      </c>
      <c r="G258" s="11">
        <f t="shared" si="34"/>
        <v>0.70878029818728894</v>
      </c>
      <c r="H258" s="11">
        <f t="shared" si="34"/>
        <v>0</v>
      </c>
      <c r="I258" s="11">
        <f t="shared" si="34"/>
        <v>7.2193104526756743E-2</v>
      </c>
      <c r="J258" s="11">
        <f t="shared" si="34"/>
        <v>0</v>
      </c>
    </row>
    <row r="259" spans="1:10">
      <c r="A259" t="s">
        <v>192</v>
      </c>
      <c r="E259" s="11">
        <f>+E246/$L$246</f>
        <v>0.19550636500373322</v>
      </c>
      <c r="F259" s="11">
        <f t="shared" ref="F259:J259" si="35">+F246/$L$246</f>
        <v>0</v>
      </c>
      <c r="G259" s="11">
        <f t="shared" si="35"/>
        <v>0.41792002705050646</v>
      </c>
      <c r="H259" s="11">
        <f t="shared" si="35"/>
        <v>4.7756234870586237E-2</v>
      </c>
      <c r="I259" s="11">
        <f t="shared" si="35"/>
        <v>4.9796086458294593E-3</v>
      </c>
      <c r="J259" s="11">
        <f t="shared" si="35"/>
        <v>0.3338377644293446</v>
      </c>
    </row>
    <row r="260" spans="1:10">
      <c r="A260" t="s">
        <v>193</v>
      </c>
      <c r="E260" s="11">
        <f>+E247/$L$247</f>
        <v>0.25993863376306248</v>
      </c>
      <c r="F260" s="11">
        <f t="shared" ref="F260:J260" si="36">+F247/$L$247</f>
        <v>0</v>
      </c>
      <c r="G260" s="11">
        <f t="shared" si="36"/>
        <v>0.74006136623693752</v>
      </c>
      <c r="H260" s="11">
        <f t="shared" si="36"/>
        <v>0</v>
      </c>
      <c r="I260" s="11">
        <f t="shared" si="36"/>
        <v>0</v>
      </c>
      <c r="J260" s="11">
        <f t="shared" si="36"/>
        <v>0</v>
      </c>
    </row>
  </sheetData>
  <autoFilter ref="A44:M195">
    <filterColumn colId="3"/>
  </autoFilter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community Grants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2020-02-25T22:02:52Z</dcterms:created>
  <dcterms:modified xsi:type="dcterms:W3CDTF">2020-09-25T14:19:26Z</dcterms:modified>
</cp:coreProperties>
</file>