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" i="1"/>
  <c r="K12"/>
  <c r="J12"/>
  <c r="L14"/>
  <c r="K14"/>
  <c r="J14"/>
  <c r="L16"/>
  <c r="K16"/>
  <c r="J16"/>
  <c r="L18"/>
  <c r="K18"/>
  <c r="J18"/>
  <c r="L20"/>
  <c r="K20"/>
  <c r="J20"/>
  <c r="L22"/>
  <c r="K22"/>
  <c r="J22"/>
  <c r="L24"/>
  <c r="K24"/>
  <c r="J24"/>
  <c r="L26"/>
  <c r="K26"/>
  <c r="J26"/>
  <c r="L28"/>
  <c r="K28"/>
  <c r="J28"/>
  <c r="L30"/>
  <c r="K30"/>
  <c r="J30"/>
  <c r="L32"/>
  <c r="K32"/>
  <c r="J32"/>
  <c r="L34"/>
  <c r="K34"/>
  <c r="J34"/>
  <c r="L36"/>
  <c r="K36"/>
  <c r="J36"/>
  <c r="L38"/>
  <c r="K38"/>
  <c r="J38"/>
  <c r="I38"/>
  <c r="I36"/>
  <c r="I34"/>
  <c r="I32"/>
  <c r="I30"/>
  <c r="I28"/>
  <c r="I26"/>
  <c r="I24"/>
  <c r="I22"/>
  <c r="I20"/>
  <c r="I18"/>
  <c r="I16"/>
  <c r="I14"/>
  <c r="I12"/>
  <c r="F38"/>
  <c r="E38"/>
  <c r="D38"/>
  <c r="C38"/>
  <c r="F36"/>
  <c r="E36"/>
  <c r="D36"/>
  <c r="C36"/>
  <c r="F34"/>
  <c r="E34"/>
  <c r="D34"/>
  <c r="C34"/>
  <c r="F32"/>
  <c r="E32"/>
  <c r="D32"/>
  <c r="C32"/>
  <c r="F30"/>
  <c r="E30"/>
  <c r="D30"/>
  <c r="C30"/>
  <c r="F28"/>
  <c r="E28"/>
  <c r="D28"/>
  <c r="C28"/>
  <c r="F26"/>
  <c r="E26"/>
  <c r="D26"/>
  <c r="C26"/>
  <c r="F24"/>
  <c r="E24"/>
  <c r="D24"/>
  <c r="C24"/>
  <c r="F22"/>
  <c r="E22"/>
  <c r="D22"/>
  <c r="C22"/>
  <c r="F20"/>
  <c r="E20"/>
  <c r="D20"/>
  <c r="C20"/>
  <c r="F18"/>
  <c r="E18"/>
  <c r="D18"/>
  <c r="C18"/>
  <c r="F16"/>
  <c r="E16"/>
  <c r="D16"/>
  <c r="C16"/>
  <c r="F14" l="1"/>
  <c r="E14"/>
  <c r="D14"/>
  <c r="C14"/>
  <c r="F12"/>
  <c r="E12"/>
  <c r="D12"/>
  <c r="C12"/>
  <c r="O44"/>
  <c r="F47"/>
  <c r="L47"/>
  <c r="J17"/>
  <c r="I17"/>
  <c r="M37" l="1"/>
  <c r="M35"/>
  <c r="M33"/>
  <c r="M31"/>
  <c r="M29"/>
  <c r="M27"/>
  <c r="M25"/>
  <c r="M23"/>
  <c r="M21"/>
  <c r="M19"/>
  <c r="M15"/>
  <c r="M13"/>
  <c r="M11"/>
  <c r="K43"/>
  <c r="J43"/>
  <c r="I43"/>
  <c r="K48" l="1"/>
  <c r="J48"/>
  <c r="I48"/>
  <c r="I19"/>
  <c r="L19" s="1"/>
  <c r="L37"/>
  <c r="L35"/>
  <c r="L33"/>
  <c r="L31"/>
  <c r="L29"/>
  <c r="L27"/>
  <c r="L25"/>
  <c r="L23"/>
  <c r="L21"/>
  <c r="L17"/>
  <c r="L43" l="1"/>
  <c r="L48" s="1"/>
  <c r="M17"/>
  <c r="L15"/>
  <c r="L13"/>
  <c r="L11"/>
  <c r="F37" l="1"/>
  <c r="D54" l="1"/>
  <c r="F35" l="1"/>
  <c r="F33"/>
  <c r="F31" l="1"/>
  <c r="F53"/>
  <c r="F52" l="1"/>
  <c r="F29" l="1"/>
  <c r="F27" l="1"/>
  <c r="F51"/>
  <c r="F43" l="1"/>
  <c r="E43"/>
  <c r="E48" s="1"/>
  <c r="D43"/>
  <c r="D48" s="1"/>
  <c r="C43"/>
  <c r="C48" s="1"/>
  <c r="F25"/>
  <c r="F46" l="1"/>
  <c r="L46"/>
  <c r="F48"/>
  <c r="J46"/>
  <c r="K46"/>
  <c r="I46"/>
  <c r="E46"/>
  <c r="D46"/>
  <c r="C46"/>
  <c r="F23"/>
  <c r="F21" l="1"/>
  <c r="G13"/>
  <c r="G15" s="1"/>
  <c r="G17" s="1"/>
  <c r="G19" s="1"/>
  <c r="G11"/>
  <c r="F19"/>
  <c r="F11"/>
  <c r="F13"/>
  <c r="F15"/>
  <c r="F17"/>
  <c r="G21" l="1"/>
  <c r="G23" s="1"/>
  <c r="G25" s="1"/>
  <c r="G27" s="1"/>
  <c r="G29" s="1"/>
  <c r="G31" s="1"/>
  <c r="G33" s="1"/>
  <c r="G35" s="1"/>
  <c r="G37" s="1"/>
</calcChain>
</file>

<file path=xl/sharedStrings.xml><?xml version="1.0" encoding="utf-8"?>
<sst xmlns="http://schemas.openxmlformats.org/spreadsheetml/2006/main" count="46" uniqueCount="32">
  <si>
    <t>Name of grant Program</t>
  </si>
  <si>
    <t>Year</t>
  </si>
  <si>
    <t>Sports infrastructure grants</t>
  </si>
  <si>
    <t>Coalition</t>
  </si>
  <si>
    <t>Other</t>
  </si>
  <si>
    <t>ALP</t>
  </si>
  <si>
    <t>Totals</t>
  </si>
  <si>
    <t>2013-2019</t>
  </si>
  <si>
    <t>Community Development grants</t>
  </si>
  <si>
    <t>Regional Grant Programs</t>
  </si>
  <si>
    <t xml:space="preserve">Building the better regions fund </t>
  </si>
  <si>
    <t>Cumulative total</t>
  </si>
  <si>
    <t>Local Roads and community Infrastructure Program</t>
  </si>
  <si>
    <t>Commuter Car Park Fund</t>
  </si>
  <si>
    <t>Building the better regions fund Round 5</t>
  </si>
  <si>
    <t>Proportions</t>
  </si>
  <si>
    <t>The Golf Grants project</t>
  </si>
  <si>
    <t>Rural Regional and Other Special Needs Building Fund</t>
  </si>
  <si>
    <t xml:space="preserve">Tennis Grants </t>
  </si>
  <si>
    <t>2018 2022</t>
  </si>
  <si>
    <t>Sailing club grants</t>
  </si>
  <si>
    <t>Black Summer grants</t>
  </si>
  <si>
    <t>2020 2021</t>
  </si>
  <si>
    <t>Safer Communities</t>
  </si>
  <si>
    <t>Screen Fund Australia (Number of grants)</t>
  </si>
  <si>
    <t>Regional Connectivity program</t>
  </si>
  <si>
    <t>Liberal</t>
  </si>
  <si>
    <t>LNP</t>
  </si>
  <si>
    <t>National</t>
  </si>
  <si>
    <t>Total Coalition</t>
  </si>
  <si>
    <t>Seats</t>
  </si>
  <si>
    <t>Average per seat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</si>
</sst>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0" fontId="0" fillId="0" borderId="0" xfId="0" applyNumberFormat="1"/>
    <xf numFmtId="164" fontId="1" fillId="0" borderId="0" xfId="0" applyNumberFormat="1" applyFont="1" applyProtection="1"/>
    <xf numFmtId="164" fontId="2" fillId="0" borderId="0" xfId="0" applyNumberFormat="1" applyFont="1" applyProtection="1"/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0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54"/>
  <sheetViews>
    <sheetView tabSelected="1" topLeftCell="A3" workbookViewId="0">
      <selection activeCell="A5" sqref="A5"/>
    </sheetView>
  </sheetViews>
  <sheetFormatPr defaultRowHeight="15"/>
  <cols>
    <col min="1" max="1" width="49.7109375" bestFit="1" customWidth="1"/>
    <col min="3" max="3" width="15" customWidth="1"/>
    <col min="4" max="4" width="12.140625" bestFit="1" customWidth="1"/>
    <col min="5" max="5" width="16.140625" customWidth="1"/>
    <col min="6" max="6" width="13.85546875" bestFit="1" customWidth="1"/>
    <col min="7" max="7" width="28.42578125" customWidth="1"/>
    <col min="9" max="9" width="14.140625" bestFit="1" customWidth="1"/>
    <col min="10" max="10" width="13.85546875" bestFit="1" customWidth="1"/>
    <col min="11" max="11" width="12.140625" bestFit="1" customWidth="1"/>
    <col min="12" max="12" width="22.7109375" customWidth="1"/>
    <col min="13" max="13" width="10.140625" bestFit="1" customWidth="1"/>
    <col min="14" max="14" width="12.140625" bestFit="1" customWidth="1"/>
    <col min="16" max="16" width="12.140625" bestFit="1" customWidth="1"/>
  </cols>
  <sheetData>
    <row r="10" spans="1:13">
      <c r="A10" t="s">
        <v>0</v>
      </c>
      <c r="B10" t="s">
        <v>1</v>
      </c>
      <c r="C10" t="s">
        <v>3</v>
      </c>
      <c r="D10" t="s">
        <v>4</v>
      </c>
      <c r="E10" t="s">
        <v>5</v>
      </c>
      <c r="F10" t="s">
        <v>6</v>
      </c>
      <c r="G10" t="s">
        <v>11</v>
      </c>
      <c r="I10" t="s">
        <v>26</v>
      </c>
      <c r="J10" t="s">
        <v>27</v>
      </c>
      <c r="K10" t="s">
        <v>28</v>
      </c>
      <c r="L10" t="s">
        <v>29</v>
      </c>
    </row>
    <row r="11" spans="1:13">
      <c r="A11" t="s">
        <v>2</v>
      </c>
      <c r="B11">
        <v>2019</v>
      </c>
      <c r="C11" s="1">
        <v>61751371</v>
      </c>
      <c r="D11" s="1">
        <v>6892089</v>
      </c>
      <c r="E11" s="1">
        <v>31629410</v>
      </c>
      <c r="F11" s="1">
        <f t="shared" ref="F11:F37" si="0">SUM(C11:E11)</f>
        <v>100272870</v>
      </c>
      <c r="G11" s="1">
        <f>+F11</f>
        <v>100272870</v>
      </c>
      <c r="I11" s="1">
        <v>35626516</v>
      </c>
      <c r="J11" s="1">
        <v>17986082</v>
      </c>
      <c r="K11" s="1">
        <v>8138773</v>
      </c>
      <c r="L11" s="1">
        <f>SUM(I11:K11)</f>
        <v>61751371</v>
      </c>
      <c r="M11">
        <f>IF(L11=C11,1,0)</f>
        <v>1</v>
      </c>
    </row>
    <row r="12" spans="1:13">
      <c r="C12" s="2">
        <f>+C11/$F$11</f>
        <v>0.61583328571327423</v>
      </c>
      <c r="D12" s="2">
        <f t="shared" ref="D12:E12" si="1">+D11/$F$11</f>
        <v>6.8733337342393813E-2</v>
      </c>
      <c r="E12" s="2">
        <f t="shared" si="1"/>
        <v>0.31543337694433199</v>
      </c>
      <c r="F12" s="2">
        <f>+F11/$F$11</f>
        <v>1</v>
      </c>
      <c r="G12" s="1"/>
      <c r="I12" s="2">
        <f>+I11/$L$11</f>
        <v>0.57693481817593972</v>
      </c>
      <c r="J12" s="2">
        <f t="shared" ref="J12:L12" si="2">+J11/$L$11</f>
        <v>0.29126611618064319</v>
      </c>
      <c r="K12" s="2">
        <f t="shared" si="2"/>
        <v>0.13179906564341706</v>
      </c>
      <c r="L12" s="2">
        <f t="shared" si="2"/>
        <v>1</v>
      </c>
    </row>
    <row r="13" spans="1:13">
      <c r="A13" t="s">
        <v>8</v>
      </c>
      <c r="B13" t="s">
        <v>7</v>
      </c>
      <c r="C13" s="1">
        <v>779387534</v>
      </c>
      <c r="D13" s="1">
        <v>46223974</v>
      </c>
      <c r="E13" s="1">
        <v>276136095</v>
      </c>
      <c r="F13" s="1">
        <f t="shared" si="0"/>
        <v>1101747603</v>
      </c>
      <c r="G13" s="1">
        <f>+F13+G11</f>
        <v>1202020473</v>
      </c>
      <c r="I13" s="1">
        <v>409205150</v>
      </c>
      <c r="J13" s="1">
        <v>226062024</v>
      </c>
      <c r="K13" s="1">
        <v>144120360</v>
      </c>
      <c r="L13" s="1">
        <f t="shared" ref="L13:L37" si="3">SUM(I13:K13)</f>
        <v>779387534</v>
      </c>
      <c r="M13">
        <f t="shared" ref="M13:M37" si="4">IF(L13=C13,1,0)</f>
        <v>1</v>
      </c>
    </row>
    <row r="14" spans="1:13">
      <c r="C14" s="2">
        <f>+C13/$F$13</f>
        <v>0.70741023795084212</v>
      </c>
      <c r="D14" s="2">
        <f t="shared" ref="D14:F14" si="5">+D13/$F$13</f>
        <v>4.1955139157221294E-2</v>
      </c>
      <c r="E14" s="2">
        <f t="shared" si="5"/>
        <v>0.25063462289193655</v>
      </c>
      <c r="F14" s="2">
        <f t="shared" si="5"/>
        <v>1</v>
      </c>
      <c r="G14" s="1"/>
      <c r="I14" s="2">
        <f>+I13/$L$13</f>
        <v>0.52503425080442712</v>
      </c>
      <c r="J14" s="2">
        <f t="shared" ref="J14:L14" si="6">+J13/$L$13</f>
        <v>0.29005085934566666</v>
      </c>
      <c r="K14" s="2">
        <f t="shared" si="6"/>
        <v>0.18491488984990617</v>
      </c>
      <c r="L14" s="2">
        <f t="shared" si="6"/>
        <v>1</v>
      </c>
    </row>
    <row r="15" spans="1:13">
      <c r="A15" t="s">
        <v>9</v>
      </c>
      <c r="B15" t="s">
        <v>7</v>
      </c>
      <c r="C15" s="1">
        <v>521272641</v>
      </c>
      <c r="D15" s="1">
        <v>38484577</v>
      </c>
      <c r="E15" s="1">
        <v>154806633</v>
      </c>
      <c r="F15" s="1">
        <f t="shared" si="0"/>
        <v>714563851</v>
      </c>
      <c r="G15" s="1">
        <f>+F15+G13</f>
        <v>1916584324</v>
      </c>
      <c r="I15" s="1">
        <v>238942483</v>
      </c>
      <c r="J15" s="1">
        <v>152901935</v>
      </c>
      <c r="K15" s="1">
        <v>129428223</v>
      </c>
      <c r="L15" s="1">
        <f t="shared" si="3"/>
        <v>521272641</v>
      </c>
      <c r="M15">
        <f t="shared" si="4"/>
        <v>1</v>
      </c>
    </row>
    <row r="16" spans="1:13">
      <c r="C16" s="2">
        <f>+C15/$F$15</f>
        <v>0.72949763729371753</v>
      </c>
      <c r="D16" s="2">
        <f t="shared" ref="D16:F16" si="7">+D15/$F$15</f>
        <v>5.3857436177526426E-2</v>
      </c>
      <c r="E16" s="2">
        <f t="shared" si="7"/>
        <v>0.21664492652875608</v>
      </c>
      <c r="F16" s="2">
        <f t="shared" si="7"/>
        <v>1</v>
      </c>
      <c r="G16" s="1"/>
      <c r="I16" s="2">
        <f>+I15/$L$15</f>
        <v>0.45838293477596881</v>
      </c>
      <c r="J16" s="2">
        <f t="shared" ref="J16:L16" si="8">+J15/$L$15</f>
        <v>0.29332430473748955</v>
      </c>
      <c r="K16" s="2">
        <f t="shared" si="8"/>
        <v>0.24829276048654164</v>
      </c>
      <c r="L16" s="2">
        <f t="shared" si="8"/>
        <v>1</v>
      </c>
    </row>
    <row r="17" spans="1:16">
      <c r="A17" t="s">
        <v>8</v>
      </c>
      <c r="B17">
        <v>2020</v>
      </c>
      <c r="C17" s="1">
        <v>257571220.40000001</v>
      </c>
      <c r="D17" s="1">
        <v>50679905</v>
      </c>
      <c r="E17" s="1">
        <v>84098971</v>
      </c>
      <c r="F17" s="1">
        <f t="shared" si="0"/>
        <v>392350096.39999998</v>
      </c>
      <c r="G17" s="1">
        <f>+F17+G15</f>
        <v>2308934420.4000001</v>
      </c>
      <c r="I17" s="1">
        <f>148642759.4+1000000</f>
        <v>149642759.40000001</v>
      </c>
      <c r="J17" s="1">
        <f>62846461+16500000</f>
        <v>79346461</v>
      </c>
      <c r="K17" s="1">
        <v>28582000</v>
      </c>
      <c r="L17" s="1">
        <f t="shared" si="3"/>
        <v>257571220.40000001</v>
      </c>
      <c r="M17">
        <f t="shared" si="4"/>
        <v>1</v>
      </c>
      <c r="N17" s="1"/>
      <c r="P17" s="1"/>
    </row>
    <row r="18" spans="1:16">
      <c r="C18" s="2">
        <f>+C17/$F$17</f>
        <v>0.65648313270046144</v>
      </c>
      <c r="D18" s="2">
        <f t="shared" ref="D18:F18" si="9">+D17/$F$17</f>
        <v>0.12917010971836734</v>
      </c>
      <c r="E18" s="2">
        <f t="shared" si="9"/>
        <v>0.21434675758117133</v>
      </c>
      <c r="F18" s="2">
        <f t="shared" si="9"/>
        <v>1</v>
      </c>
      <c r="G18" s="1"/>
      <c r="I18" s="2">
        <f>+I17/$L$17</f>
        <v>0.58097624093099187</v>
      </c>
      <c r="J18" s="2">
        <f t="shared" ref="J18:L18" si="10">+J17/$L$17</f>
        <v>0.30805639262328083</v>
      </c>
      <c r="K18" s="2">
        <f t="shared" si="10"/>
        <v>0.11096736644572733</v>
      </c>
      <c r="L18" s="2">
        <f t="shared" si="10"/>
        <v>1</v>
      </c>
      <c r="N18" s="1"/>
      <c r="P18" s="1"/>
    </row>
    <row r="19" spans="1:16">
      <c r="A19" t="s">
        <v>10</v>
      </c>
      <c r="B19">
        <v>2020</v>
      </c>
      <c r="C19" s="1">
        <v>139048040.19999999</v>
      </c>
      <c r="D19" s="1">
        <v>11491515.5</v>
      </c>
      <c r="E19" s="1">
        <v>7911769.8000000007</v>
      </c>
      <c r="F19" s="1">
        <f t="shared" si="0"/>
        <v>158451325.5</v>
      </c>
      <c r="G19" s="1">
        <f>+F19+G17</f>
        <v>2467385745.9000001</v>
      </c>
      <c r="I19" s="1">
        <f>42572223.4 +5500000</f>
        <v>48072223.399999999</v>
      </c>
      <c r="J19" s="1">
        <v>37207149.299999997</v>
      </c>
      <c r="K19" s="1">
        <v>53768667.5</v>
      </c>
      <c r="L19" s="1">
        <f t="shared" si="3"/>
        <v>139048040.19999999</v>
      </c>
      <c r="M19">
        <f t="shared" si="4"/>
        <v>1</v>
      </c>
      <c r="N19" s="1"/>
    </row>
    <row r="20" spans="1:16">
      <c r="C20" s="2">
        <f>+C19/$F$19</f>
        <v>0.8775441906921756</v>
      </c>
      <c r="D20" s="2">
        <f t="shared" ref="D20:F20" si="11">+D19/$F$19</f>
        <v>7.2523946793995112E-2</v>
      </c>
      <c r="E20" s="2">
        <f t="shared" si="11"/>
        <v>4.9931862513829209E-2</v>
      </c>
      <c r="F20" s="2">
        <f t="shared" si="11"/>
        <v>1</v>
      </c>
      <c r="G20" s="1"/>
      <c r="I20" s="2">
        <f>+I19/$L$19</f>
        <v>0.34572384717436672</v>
      </c>
      <c r="J20" s="2">
        <f t="shared" ref="J20:L20" si="12">+J19/$L$19</f>
        <v>0.26758485230344153</v>
      </c>
      <c r="K20" s="2">
        <f t="shared" si="12"/>
        <v>0.38669130052219181</v>
      </c>
      <c r="L20" s="2">
        <f t="shared" si="12"/>
        <v>1</v>
      </c>
      <c r="N20" s="1"/>
    </row>
    <row r="21" spans="1:16">
      <c r="A21" t="s">
        <v>12</v>
      </c>
      <c r="B21">
        <v>2020</v>
      </c>
      <c r="C21" s="1">
        <v>335378904.63</v>
      </c>
      <c r="D21" s="1">
        <v>30662481.359999999</v>
      </c>
      <c r="E21" s="1">
        <v>133078342.73000002</v>
      </c>
      <c r="F21" s="1">
        <f t="shared" si="0"/>
        <v>499119728.72000003</v>
      </c>
      <c r="G21" s="1">
        <f>+F21+G19</f>
        <v>2966505474.6199999</v>
      </c>
      <c r="I21" s="1">
        <v>160581015.63</v>
      </c>
      <c r="J21" s="1">
        <v>80438031</v>
      </c>
      <c r="K21" s="1">
        <v>94359858</v>
      </c>
      <c r="L21" s="1">
        <f t="shared" si="3"/>
        <v>335378904.63</v>
      </c>
      <c r="M21">
        <f t="shared" si="4"/>
        <v>1</v>
      </c>
      <c r="P21" s="1"/>
    </row>
    <row r="22" spans="1:16">
      <c r="C22" s="2">
        <f>+C21/$F$21</f>
        <v>0.67194078961792236</v>
      </c>
      <c r="D22" s="2">
        <f t="shared" ref="D22:F22" si="13">+D21/$F$21</f>
        <v>6.1433118339430076E-2</v>
      </c>
      <c r="E22" s="2">
        <f t="shared" si="13"/>
        <v>0.26662609204264759</v>
      </c>
      <c r="F22" s="2">
        <f t="shared" si="13"/>
        <v>1</v>
      </c>
      <c r="G22" s="1"/>
      <c r="I22" s="2">
        <f>+I21/$L$21</f>
        <v>0.47880475907439007</v>
      </c>
      <c r="J22" s="2">
        <f t="shared" ref="J22:L22" si="14">+J21/$L$21</f>
        <v>0.23984224973464457</v>
      </c>
      <c r="K22" s="2">
        <f t="shared" si="14"/>
        <v>0.28135299119096535</v>
      </c>
      <c r="L22" s="2">
        <f t="shared" si="14"/>
        <v>1</v>
      </c>
      <c r="P22" s="1"/>
    </row>
    <row r="23" spans="1:16">
      <c r="A23" t="s">
        <v>13</v>
      </c>
      <c r="B23">
        <v>2020</v>
      </c>
      <c r="C23" s="1">
        <v>575890000</v>
      </c>
      <c r="D23" s="1">
        <v>0</v>
      </c>
      <c r="E23" s="1">
        <v>128500000</v>
      </c>
      <c r="F23" s="1">
        <f t="shared" si="0"/>
        <v>704390000</v>
      </c>
      <c r="G23" s="1">
        <f>+F23+G21</f>
        <v>3670895474.6199999</v>
      </c>
      <c r="I23" s="1">
        <v>575890000</v>
      </c>
      <c r="J23" s="1">
        <v>0</v>
      </c>
      <c r="K23" s="1">
        <v>0</v>
      </c>
      <c r="L23" s="1">
        <f t="shared" si="3"/>
        <v>575890000</v>
      </c>
      <c r="M23">
        <f t="shared" si="4"/>
        <v>1</v>
      </c>
    </row>
    <row r="24" spans="1:16">
      <c r="C24" s="2">
        <f>+C23/$F$23</f>
        <v>0.81757265151407599</v>
      </c>
      <c r="D24" s="2">
        <f t="shared" ref="D24:F24" si="15">+D23/$F$23</f>
        <v>0</v>
      </c>
      <c r="E24" s="2">
        <f t="shared" si="15"/>
        <v>0.18242734848592398</v>
      </c>
      <c r="F24" s="2">
        <f t="shared" si="15"/>
        <v>1</v>
      </c>
      <c r="G24" s="1"/>
      <c r="I24" s="2">
        <f>+I23/$L$23</f>
        <v>1</v>
      </c>
      <c r="J24" s="2">
        <f t="shared" ref="J24:L24" si="16">+J23/$L$23</f>
        <v>0</v>
      </c>
      <c r="K24" s="2">
        <f t="shared" si="16"/>
        <v>0</v>
      </c>
      <c r="L24" s="2">
        <f t="shared" si="16"/>
        <v>1</v>
      </c>
    </row>
    <row r="25" spans="1:16">
      <c r="A25" t="s">
        <v>14</v>
      </c>
      <c r="B25">
        <v>2021</v>
      </c>
      <c r="C25" s="1">
        <v>215281617</v>
      </c>
      <c r="D25" s="1">
        <v>32754752</v>
      </c>
      <c r="E25" s="1">
        <v>45923976</v>
      </c>
      <c r="F25" s="1">
        <f t="shared" si="0"/>
        <v>293960345</v>
      </c>
      <c r="G25" s="1">
        <f>+F25+G23</f>
        <v>3964855819.6199999</v>
      </c>
      <c r="I25" s="1">
        <v>102978942</v>
      </c>
      <c r="J25" s="1">
        <v>46043707</v>
      </c>
      <c r="K25" s="1">
        <v>66258968</v>
      </c>
      <c r="L25" s="1">
        <f t="shared" si="3"/>
        <v>215281617</v>
      </c>
      <c r="M25">
        <f t="shared" si="4"/>
        <v>1</v>
      </c>
    </row>
    <row r="26" spans="1:16">
      <c r="C26" s="2">
        <f>+C25/$F$25</f>
        <v>0.73234917791377607</v>
      </c>
      <c r="D26" s="2">
        <f t="shared" ref="D26:F26" si="17">+D25/$F$25</f>
        <v>0.11142575029975557</v>
      </c>
      <c r="E26" s="2">
        <f t="shared" si="17"/>
        <v>0.15622507178646833</v>
      </c>
      <c r="F26" s="2">
        <f t="shared" si="17"/>
        <v>1</v>
      </c>
      <c r="G26" s="1"/>
      <c r="I26" s="2">
        <f>+I25/$L$25</f>
        <v>0.47834526437991221</v>
      </c>
      <c r="J26" s="2">
        <f t="shared" ref="J26:L26" si="18">+J25/$L$25</f>
        <v>0.21387663118490977</v>
      </c>
      <c r="K26" s="2">
        <f t="shared" si="18"/>
        <v>0.30777810443517806</v>
      </c>
      <c r="L26" s="2">
        <f t="shared" si="18"/>
        <v>1</v>
      </c>
    </row>
    <row r="27" spans="1:16">
      <c r="A27" t="s">
        <v>8</v>
      </c>
      <c r="B27">
        <v>2021</v>
      </c>
      <c r="C27" s="3">
        <v>169285227</v>
      </c>
      <c r="D27" s="1">
        <v>25599500</v>
      </c>
      <c r="E27" s="1">
        <v>177716480.59999999</v>
      </c>
      <c r="F27" s="1">
        <f t="shared" si="0"/>
        <v>372601207.60000002</v>
      </c>
      <c r="G27" s="1">
        <f>+F27+G25</f>
        <v>4337457027.2200003</v>
      </c>
      <c r="I27" s="1">
        <v>106665004</v>
      </c>
      <c r="J27" s="1">
        <v>52496873</v>
      </c>
      <c r="K27" s="1">
        <v>10123350</v>
      </c>
      <c r="L27" s="1">
        <f t="shared" si="3"/>
        <v>169285227</v>
      </c>
      <c r="M27">
        <f t="shared" si="4"/>
        <v>1</v>
      </c>
    </row>
    <row r="28" spans="1:16">
      <c r="C28" s="8">
        <f>+C27/$F$27</f>
        <v>0.45433354360389888</v>
      </c>
      <c r="D28" s="8">
        <f t="shared" ref="D28:F28" si="19">+D27/$F$27</f>
        <v>6.8704822952377356E-2</v>
      </c>
      <c r="E28" s="8">
        <f t="shared" si="19"/>
        <v>0.47696163344372366</v>
      </c>
      <c r="F28" s="8">
        <f t="shared" si="19"/>
        <v>1</v>
      </c>
      <c r="G28" s="1"/>
      <c r="I28" s="2">
        <f>+I27/$L$27</f>
        <v>0.63009044492701072</v>
      </c>
      <c r="J28" s="2">
        <f t="shared" ref="J28:L28" si="20">+J27/$L$27</f>
        <v>0.31010900319140072</v>
      </c>
      <c r="K28" s="2">
        <f t="shared" si="20"/>
        <v>5.980055188158858E-2</v>
      </c>
      <c r="L28" s="2">
        <f t="shared" si="20"/>
        <v>1</v>
      </c>
    </row>
    <row r="29" spans="1:16">
      <c r="A29" t="s">
        <v>17</v>
      </c>
      <c r="B29">
        <v>2021</v>
      </c>
      <c r="C29" s="1">
        <v>176124202.19999999</v>
      </c>
      <c r="D29" s="1">
        <v>23539488.200000003</v>
      </c>
      <c r="E29" s="4">
        <v>38624638.100000009</v>
      </c>
      <c r="F29" s="1">
        <f t="shared" si="0"/>
        <v>238288328.5</v>
      </c>
      <c r="G29" s="1">
        <f>+F29+G27</f>
        <v>4575745355.7200003</v>
      </c>
      <c r="I29" s="1">
        <v>71994970.599999994</v>
      </c>
      <c r="J29" s="1">
        <v>43596963.899999999</v>
      </c>
      <c r="K29" s="1">
        <v>60532267.700000003</v>
      </c>
      <c r="L29" s="1">
        <f t="shared" si="3"/>
        <v>176124202.19999999</v>
      </c>
      <c r="M29">
        <f t="shared" si="4"/>
        <v>1</v>
      </c>
    </row>
    <row r="30" spans="1:16">
      <c r="C30" s="2">
        <f>+C29/$F$29</f>
        <v>0.73912223611069561</v>
      </c>
      <c r="D30" s="2">
        <f t="shared" ref="D30:F30" si="21">+D29/$F$29</f>
        <v>9.8785737212471164E-2</v>
      </c>
      <c r="E30" s="2">
        <f t="shared" si="21"/>
        <v>0.16209202667683326</v>
      </c>
      <c r="F30" s="2">
        <f t="shared" si="21"/>
        <v>1</v>
      </c>
      <c r="G30" s="1"/>
      <c r="I30" s="2">
        <f>+I29/$L$29</f>
        <v>0.40877386356160877</v>
      </c>
      <c r="J30" s="2">
        <f t="shared" ref="J30:L30" si="22">+J29/$L$29</f>
        <v>0.24753533787760149</v>
      </c>
      <c r="K30" s="2">
        <f t="shared" si="22"/>
        <v>0.34369079856078977</v>
      </c>
      <c r="L30" s="2">
        <f t="shared" si="22"/>
        <v>1</v>
      </c>
    </row>
    <row r="31" spans="1:16">
      <c r="A31" t="s">
        <v>12</v>
      </c>
      <c r="B31">
        <v>2021</v>
      </c>
      <c r="C31" s="1">
        <v>1004988457.1</v>
      </c>
      <c r="D31" s="1">
        <v>99469154</v>
      </c>
      <c r="E31" s="1">
        <v>518843592</v>
      </c>
      <c r="F31" s="1">
        <f t="shared" si="0"/>
        <v>1623301203.0999999</v>
      </c>
      <c r="G31" s="1">
        <f>+F31+G29</f>
        <v>6199046558.8199997</v>
      </c>
      <c r="I31" s="1">
        <v>492511805</v>
      </c>
      <c r="J31" s="1">
        <v>269939465</v>
      </c>
      <c r="K31" s="1">
        <v>242537187.09999999</v>
      </c>
      <c r="L31" s="1">
        <f t="shared" si="3"/>
        <v>1004988457.1</v>
      </c>
      <c r="M31">
        <f t="shared" si="4"/>
        <v>1</v>
      </c>
    </row>
    <row r="32" spans="1:16">
      <c r="C32" s="2">
        <f>+C31/$F$31</f>
        <v>0.61910165234941306</v>
      </c>
      <c r="D32" s="2">
        <f t="shared" ref="D32:F32" si="23">+D31/$F$31</f>
        <v>6.1275845671798237E-2</v>
      </c>
      <c r="E32" s="2">
        <f t="shared" si="23"/>
        <v>0.31962250197878883</v>
      </c>
      <c r="F32" s="2">
        <f t="shared" si="23"/>
        <v>1</v>
      </c>
      <c r="G32" s="1"/>
      <c r="I32" s="2">
        <f>+I31/$L$31</f>
        <v>0.49006712616500558</v>
      </c>
      <c r="J32" s="2">
        <f t="shared" ref="J32:L32" si="24">+J31/$L$31</f>
        <v>0.26859956758004838</v>
      </c>
      <c r="K32" s="2">
        <f t="shared" si="24"/>
        <v>0.24133330625494603</v>
      </c>
      <c r="L32" s="2">
        <f t="shared" si="24"/>
        <v>1</v>
      </c>
    </row>
    <row r="33" spans="1:15">
      <c r="A33" t="s">
        <v>21</v>
      </c>
      <c r="B33" t="s">
        <v>22</v>
      </c>
      <c r="C33" s="1">
        <v>171035576</v>
      </c>
      <c r="D33" s="1">
        <v>32716203</v>
      </c>
      <c r="E33" s="1">
        <v>92994495</v>
      </c>
      <c r="F33" s="1">
        <f t="shared" si="0"/>
        <v>296746274</v>
      </c>
      <c r="G33" s="1">
        <f>+F33+G31</f>
        <v>6495792832.8199997</v>
      </c>
      <c r="I33" s="1">
        <v>22852984</v>
      </c>
      <c r="J33" s="1">
        <v>47091088</v>
      </c>
      <c r="K33" s="1">
        <v>101091504</v>
      </c>
      <c r="L33" s="1">
        <f t="shared" si="3"/>
        <v>171035576</v>
      </c>
      <c r="M33">
        <f t="shared" si="4"/>
        <v>1</v>
      </c>
    </row>
    <row r="34" spans="1:15">
      <c r="C34" s="2">
        <f>+C33/$F$33</f>
        <v>0.57636975081277686</v>
      </c>
      <c r="D34" s="2">
        <f t="shared" ref="D34:F34" si="25">+D33/$F$33</f>
        <v>0.11024975161103455</v>
      </c>
      <c r="E34" s="2">
        <f t="shared" si="25"/>
        <v>0.31338049757618863</v>
      </c>
      <c r="F34" s="2">
        <f t="shared" si="25"/>
        <v>1</v>
      </c>
      <c r="G34" s="1"/>
      <c r="I34" s="2">
        <f>+I33/$L$33</f>
        <v>0.13361538303586618</v>
      </c>
      <c r="J34" s="2">
        <f t="shared" ref="J34:L34" si="26">+J33/$L$33</f>
        <v>0.27532919817804458</v>
      </c>
      <c r="K34" s="2">
        <f t="shared" si="26"/>
        <v>0.59105541878608925</v>
      </c>
      <c r="L34" s="2">
        <f t="shared" si="26"/>
        <v>1</v>
      </c>
    </row>
    <row r="35" spans="1:15">
      <c r="A35" t="s">
        <v>23</v>
      </c>
      <c r="B35" t="s">
        <v>19</v>
      </c>
      <c r="C35" s="1">
        <v>83244882.890000001</v>
      </c>
      <c r="D35" s="1">
        <v>7552535.3000000007</v>
      </c>
      <c r="E35" s="1">
        <v>72555911.129999995</v>
      </c>
      <c r="F35" s="1">
        <f t="shared" si="0"/>
        <v>163353329.31999999</v>
      </c>
      <c r="G35" s="1">
        <f>+F35+G33</f>
        <v>6659146162.1399994</v>
      </c>
      <c r="I35" s="1">
        <v>50450091.239999995</v>
      </c>
      <c r="J35" s="1">
        <v>23239092.399999999</v>
      </c>
      <c r="K35" s="1">
        <v>9555699.25</v>
      </c>
      <c r="L35" s="1">
        <f t="shared" si="3"/>
        <v>83244882.889999986</v>
      </c>
      <c r="M35">
        <f t="shared" si="4"/>
        <v>1</v>
      </c>
    </row>
    <row r="36" spans="1:15">
      <c r="C36" s="2">
        <f>+C35/$F$35</f>
        <v>0.50960016080803561</v>
      </c>
      <c r="D36" s="2">
        <f t="shared" ref="D36:F36" si="27">+D35/$F$35</f>
        <v>4.6234351827657019E-2</v>
      </c>
      <c r="E36" s="2">
        <f t="shared" si="27"/>
        <v>0.44416548736430733</v>
      </c>
      <c r="F36" s="2">
        <f t="shared" si="27"/>
        <v>1</v>
      </c>
      <c r="G36" s="1"/>
      <c r="I36" s="2">
        <f>+I35/$L$35</f>
        <v>0.60604435358104691</v>
      </c>
      <c r="J36" s="2">
        <f t="shared" ref="J36:L36" si="28">+J35/$L$35</f>
        <v>0.27916541645818876</v>
      </c>
      <c r="K36" s="2">
        <f t="shared" si="28"/>
        <v>0.11479022996076439</v>
      </c>
      <c r="L36" s="2">
        <f t="shared" si="28"/>
        <v>1</v>
      </c>
    </row>
    <row r="37" spans="1:15">
      <c r="A37" t="s">
        <v>25</v>
      </c>
      <c r="B37">
        <v>2021</v>
      </c>
      <c r="C37" s="1">
        <v>96328651</v>
      </c>
      <c r="D37" s="1">
        <v>8908469</v>
      </c>
      <c r="E37" s="1">
        <v>12097555</v>
      </c>
      <c r="F37" s="1">
        <f t="shared" si="0"/>
        <v>117334675</v>
      </c>
      <c r="G37" s="1">
        <f t="shared" ref="G37" si="29">+F37+G35</f>
        <v>6776480837.1399994</v>
      </c>
      <c r="I37" s="1">
        <v>48316157</v>
      </c>
      <c r="J37" s="1">
        <v>21781985</v>
      </c>
      <c r="K37" s="1">
        <v>26230509</v>
      </c>
      <c r="L37" s="1">
        <f t="shared" si="3"/>
        <v>96328651</v>
      </c>
      <c r="M37">
        <f t="shared" si="4"/>
        <v>1</v>
      </c>
    </row>
    <row r="38" spans="1:15">
      <c r="C38" s="2">
        <f>+C37/$F$37</f>
        <v>0.82097343347139284</v>
      </c>
      <c r="D38" s="2">
        <f t="shared" ref="D38:F38" si="30">+D37/$F$37</f>
        <v>7.5923583544250661E-2</v>
      </c>
      <c r="E38" s="2">
        <f t="shared" si="30"/>
        <v>0.10310298298435649</v>
      </c>
      <c r="F38" s="2">
        <f t="shared" si="30"/>
        <v>1</v>
      </c>
      <c r="I38" s="2">
        <f>+I37/$L$37</f>
        <v>0.50157618214751076</v>
      </c>
      <c r="J38" s="2">
        <f t="shared" ref="J38:L38" si="31">+J37/$L$37</f>
        <v>0.22612156169403846</v>
      </c>
      <c r="K38" s="2">
        <f t="shared" si="31"/>
        <v>0.27230225615845072</v>
      </c>
      <c r="L38" s="2">
        <f t="shared" si="31"/>
        <v>1</v>
      </c>
    </row>
    <row r="39" spans="1:15">
      <c r="C39" s="2"/>
      <c r="D39" s="2"/>
      <c r="E39" s="2"/>
      <c r="F39" s="1"/>
    </row>
    <row r="40" spans="1:15">
      <c r="C40" s="1"/>
      <c r="D40" s="1"/>
      <c r="E40" s="1"/>
      <c r="F40" s="1"/>
    </row>
    <row r="43" spans="1:15">
      <c r="A43" t="s">
        <v>6</v>
      </c>
      <c r="C43" s="1">
        <f>SUM(C11:C41)</f>
        <v>4586588333.9481306</v>
      </c>
      <c r="D43" s="1">
        <f t="shared" ref="D43:F43" si="32">SUM(D11:D41)</f>
        <v>414974644.36027294</v>
      </c>
      <c r="E43" s="1">
        <f t="shared" si="32"/>
        <v>1774917872.8315949</v>
      </c>
      <c r="F43" s="1">
        <f t="shared" si="32"/>
        <v>6776480851.1399994</v>
      </c>
      <c r="I43" s="1">
        <f t="shared" ref="I43:K43" si="33">SUM(I11:I41)</f>
        <v>2513730108.4843688</v>
      </c>
      <c r="J43" s="1">
        <f t="shared" si="33"/>
        <v>1098130860.1108618</v>
      </c>
      <c r="K43" s="1">
        <f t="shared" si="33"/>
        <v>974727369.82476902</v>
      </c>
      <c r="L43" s="1">
        <f>SUM(L11:L37)</f>
        <v>4586588337.4200001</v>
      </c>
      <c r="N43">
        <v>79</v>
      </c>
    </row>
    <row r="44" spans="1:15">
      <c r="L44" s="1"/>
      <c r="N44">
        <v>6.7</v>
      </c>
      <c r="O44">
        <f>+N44/N43</f>
        <v>8.4810126582278489E-2</v>
      </c>
    </row>
    <row r="46" spans="1:15">
      <c r="A46" t="s">
        <v>15</v>
      </c>
      <c r="C46" s="2">
        <f>+C43/$F$43</f>
        <v>0.67683926726901833</v>
      </c>
      <c r="D46" s="2">
        <f t="shared" ref="D46:F46" si="34">+D43/$F$43</f>
        <v>6.1237484983147593E-2</v>
      </c>
      <c r="E46" s="2">
        <f t="shared" si="34"/>
        <v>0.26192324774783399</v>
      </c>
      <c r="F46" s="2">
        <f t="shared" si="34"/>
        <v>1</v>
      </c>
      <c r="I46" s="2">
        <f>+I43/$F$43</f>
        <v>0.37094919379304186</v>
      </c>
      <c r="J46" s="2">
        <f t="shared" ref="J46:L46" si="35">+J43/$F$43</f>
        <v>0.16205031553009178</v>
      </c>
      <c r="K46" s="2">
        <f t="shared" si="35"/>
        <v>0.1438397586057949</v>
      </c>
      <c r="L46" s="2">
        <f t="shared" si="35"/>
        <v>0.67683926778135939</v>
      </c>
    </row>
    <row r="47" spans="1:15">
      <c r="B47" t="s">
        <v>30</v>
      </c>
      <c r="C47">
        <v>77</v>
      </c>
      <c r="D47">
        <v>6</v>
      </c>
      <c r="E47">
        <v>68</v>
      </c>
      <c r="F47">
        <f>SUM(C47:E47)</f>
        <v>151</v>
      </c>
      <c r="H47" t="s">
        <v>30</v>
      </c>
      <c r="I47">
        <v>44</v>
      </c>
      <c r="J47">
        <v>23</v>
      </c>
      <c r="K47">
        <v>10</v>
      </c>
      <c r="L47">
        <f>SUM(I47:K47)</f>
        <v>77</v>
      </c>
    </row>
    <row r="48" spans="1:15" ht="30">
      <c r="B48" s="6" t="s">
        <v>31</v>
      </c>
      <c r="C48" s="1">
        <f>+C43/C47</f>
        <v>59566082.259066634</v>
      </c>
      <c r="D48" s="1">
        <f>+D43/D47</f>
        <v>69162440.726712152</v>
      </c>
      <c r="E48" s="1">
        <f>+E43/E47</f>
        <v>26101733.423994042</v>
      </c>
      <c r="F48" s="1">
        <f>+F43/F47</f>
        <v>44877356.630066223</v>
      </c>
      <c r="G48" s="1"/>
      <c r="H48" s="7" t="s">
        <v>31</v>
      </c>
      <c r="I48" s="1">
        <f>+I43/I47</f>
        <v>57130229.738281108</v>
      </c>
      <c r="J48" s="1">
        <f t="shared" ref="J48:K48" si="36">+J43/J47</f>
        <v>47744820.004820079</v>
      </c>
      <c r="K48" s="1">
        <f t="shared" si="36"/>
        <v>97472736.982476905</v>
      </c>
      <c r="L48" s="1">
        <f>+L43/L47</f>
        <v>59566082.304155841</v>
      </c>
    </row>
    <row r="49" spans="1:8">
      <c r="H49" s="6"/>
    </row>
    <row r="50" spans="1:8">
      <c r="B50" t="s">
        <v>1</v>
      </c>
      <c r="C50" t="s">
        <v>3</v>
      </c>
      <c r="D50" t="s">
        <v>4</v>
      </c>
      <c r="E50" t="s">
        <v>5</v>
      </c>
      <c r="F50" t="s">
        <v>6</v>
      </c>
    </row>
    <row r="51" spans="1:8">
      <c r="A51" t="s">
        <v>16</v>
      </c>
      <c r="C51" s="1">
        <v>2459320.08</v>
      </c>
      <c r="D51" s="1">
        <v>42200</v>
      </c>
      <c r="E51" s="1">
        <v>173986.3</v>
      </c>
      <c r="F51" s="1">
        <f>SUM(C51:E51)</f>
        <v>2675506.38</v>
      </c>
    </row>
    <row r="52" spans="1:8">
      <c r="A52" t="s">
        <v>18</v>
      </c>
      <c r="B52" t="s">
        <v>19</v>
      </c>
      <c r="C52" s="1">
        <v>12605600.880000001</v>
      </c>
      <c r="D52" s="1">
        <v>419337</v>
      </c>
      <c r="E52" s="1">
        <v>20441684.350000001</v>
      </c>
      <c r="F52" s="1">
        <f>SUM(C52:E52)</f>
        <v>33466622.230000004</v>
      </c>
    </row>
    <row r="53" spans="1:8">
      <c r="A53" t="s">
        <v>20</v>
      </c>
      <c r="B53" t="s">
        <v>19</v>
      </c>
      <c r="C53" s="1">
        <v>25744284.600000001</v>
      </c>
      <c r="D53" s="1">
        <v>26980</v>
      </c>
      <c r="E53" s="1">
        <v>2377445</v>
      </c>
      <c r="F53" s="1">
        <f>SUM(C53:E53)</f>
        <v>28148709.600000001</v>
      </c>
    </row>
    <row r="54" spans="1:8">
      <c r="A54" t="s">
        <v>24</v>
      </c>
      <c r="C54" s="5">
        <v>88</v>
      </c>
      <c r="D54" s="5">
        <f>+F54 -(E54+C54)</f>
        <v>9</v>
      </c>
      <c r="E54" s="5">
        <v>60</v>
      </c>
      <c r="F54">
        <v>157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cp:lastPrinted>2022-03-01T22:54:41Z</cp:lastPrinted>
  <dcterms:created xsi:type="dcterms:W3CDTF">2022-02-25T22:22:35Z</dcterms:created>
  <dcterms:modified xsi:type="dcterms:W3CDTF">2022-03-01T22:55:34Z</dcterms:modified>
</cp:coreProperties>
</file>